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\OneDrive\2024 STAVBY\2024 PROJEKČNÍ a STAVEBNÍ\24.03.06 Mola Otrokovice - PaS\VÝSTUP 4 oprava bloku\"/>
    </mc:Choice>
  </mc:AlternateContent>
  <xr:revisionPtr revIDLastSave="0" documentId="13_ncr:1_{903E3C5F-17E7-4B1C-B611-1C6352D634C9}" xr6:coauthVersionLast="47" xr6:coauthVersionMax="47" xr10:uidLastSave="{00000000-0000-0000-0000-000000000000}"/>
  <bookViews>
    <workbookView xWindow="10725" yWindow="75" windowWidth="18210" windowHeight="15030" firstSheet="1" activeTab="6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0 1 Pol" sheetId="12" r:id="rId4"/>
    <sheet name="SO.01 1 Pol" sheetId="13" r:id="rId5"/>
    <sheet name="SO.02 1 Pol" sheetId="14" r:id="rId6"/>
    <sheet name="Plovoucí molo" sheetId="15" r:id="rId7"/>
  </sheets>
  <externalReferences>
    <externalReference r:id="rId8"/>
    <externalReference r:id="rId9"/>
  </externalReferences>
  <definedNames>
    <definedName name="CelkemDPHVypocet" localSheetId="1">Stavba!$H$46</definedName>
    <definedName name="CenaCelkem" localSheetId="6">[1]Stavba!$G$29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'[2]Krycí list'!$C$2</definedName>
    <definedName name="CisloStavby" localSheetId="1">Stavba!$D$2</definedName>
    <definedName name="cislostavby">'[2]Krycí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 localSheetId="6">[1]Stavba!$G$24</definedName>
    <definedName name="DPHSni">Stavba!$G$24</definedName>
    <definedName name="DPHZakl" localSheetId="6">[1]Stavba!$G$26</definedName>
    <definedName name="DPHZakl">Stavba!$G$26</definedName>
    <definedName name="dpsc" localSheetId="1">Stavba!$D$13</definedName>
    <definedName name="IČO" localSheetId="1">Stavba!$I$11</definedName>
    <definedName name="Mena" localSheetId="6">[1]Stavba!$J$29</definedName>
    <definedName name="Mena">Stavba!$J$29</definedName>
    <definedName name="MistoStavby">Stavba!$D$4</definedName>
    <definedName name="nazevobjektu">Stavba!$E$3</definedName>
    <definedName name="NazevRozpoctu">'[2]Krycí list'!$D$2</definedName>
    <definedName name="NazevStavby" localSheetId="1">Stavba!$E$2</definedName>
    <definedName name="nazevstavby">'[2]Krycí list'!$C$7</definedName>
    <definedName name="NazevStavebnihoRozpoctu">Stavba!$E$4</definedName>
    <definedName name="_xlnm.Print_Titles" localSheetId="3">'SO.00 1 Pol'!$1:$7</definedName>
    <definedName name="_xlnm.Print_Titles" localSheetId="4">'SO.01 1 Pol'!$1:$7</definedName>
    <definedName name="_xlnm.Print_Titles" localSheetId="5">'SO.02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'SO.00 1 Pol'!$A$1:$Y$44</definedName>
    <definedName name="_xlnm.Print_Area" localSheetId="4">'SO.01 1 Pol'!$A$1:$Y$71</definedName>
    <definedName name="_xlnm.Print_Area" localSheetId="5">'SO.02 1 Pol'!$A$1:$Y$56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'[2]Krycí list'!$C$30</definedName>
    <definedName name="SazbaDPH2" localSheetId="1">Stavba!$E$25</definedName>
    <definedName name="SazbaDPH2">'[2]Krycí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6">[1]Stavba!$G$23</definedName>
    <definedName name="ZakladDPHSni">Stavba!$G$23</definedName>
    <definedName name="ZakladDPHSniVypocet" localSheetId="1">Stavba!$F$46</definedName>
    <definedName name="ZakladDPHZakl" localSheetId="6">[1]Stavba!$G$25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3" l="1"/>
  <c r="F35" i="15"/>
  <c r="G35" i="15" s="1"/>
  <c r="F33" i="15"/>
  <c r="G33" i="15" s="1"/>
  <c r="F31" i="15"/>
  <c r="G31" i="15" s="1"/>
  <c r="F29" i="15"/>
  <c r="G29" i="15" s="1"/>
  <c r="G27" i="15"/>
  <c r="F27" i="15"/>
  <c r="G25" i="15"/>
  <c r="F25" i="15"/>
  <c r="G23" i="15"/>
  <c r="F23" i="15"/>
  <c r="F21" i="15"/>
  <c r="G21" i="15" s="1"/>
  <c r="G19" i="15"/>
  <c r="F19" i="15"/>
  <c r="G17" i="15"/>
  <c r="F17" i="15"/>
  <c r="G15" i="15"/>
  <c r="F15" i="15"/>
  <c r="F13" i="15"/>
  <c r="G13" i="15" s="1"/>
  <c r="G11" i="15"/>
  <c r="F11" i="15"/>
  <c r="G9" i="15"/>
  <c r="F9" i="15"/>
  <c r="G7" i="15"/>
  <c r="F7" i="15"/>
  <c r="F4" i="15"/>
  <c r="G4" i="15" s="1"/>
  <c r="I61" i="1" l="1"/>
  <c r="I59" i="1"/>
  <c r="I58" i="1"/>
  <c r="I57" i="1"/>
  <c r="I56" i="1"/>
  <c r="I55" i="1"/>
  <c r="I54" i="1"/>
  <c r="I53" i="1"/>
  <c r="G45" i="1"/>
  <c r="F45" i="1"/>
  <c r="G44" i="1"/>
  <c r="F44" i="1"/>
  <c r="G41" i="1"/>
  <c r="F41" i="1"/>
  <c r="G40" i="1"/>
  <c r="F40" i="1"/>
  <c r="G46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M11" i="14" s="1"/>
  <c r="I11" i="14"/>
  <c r="K11" i="14"/>
  <c r="O11" i="14"/>
  <c r="Q11" i="14"/>
  <c r="V11" i="14"/>
  <c r="G13" i="14"/>
  <c r="I13" i="14"/>
  <c r="K13" i="14"/>
  <c r="M13" i="14"/>
  <c r="O13" i="14"/>
  <c r="Q13" i="14"/>
  <c r="V13" i="14"/>
  <c r="G15" i="14"/>
  <c r="I15" i="14"/>
  <c r="K15" i="14"/>
  <c r="M15" i="14"/>
  <c r="O15" i="14"/>
  <c r="Q15" i="14"/>
  <c r="V15" i="14"/>
  <c r="G18" i="14"/>
  <c r="M18" i="14" s="1"/>
  <c r="I18" i="14"/>
  <c r="K18" i="14"/>
  <c r="O18" i="14"/>
  <c r="Q18" i="14"/>
  <c r="V18" i="14"/>
  <c r="G20" i="14"/>
  <c r="M20" i="14" s="1"/>
  <c r="I20" i="14"/>
  <c r="K20" i="14"/>
  <c r="O20" i="14"/>
  <c r="Q20" i="14"/>
  <c r="V20" i="14"/>
  <c r="G22" i="14"/>
  <c r="M22" i="14" s="1"/>
  <c r="I22" i="14"/>
  <c r="K22" i="14"/>
  <c r="O22" i="14"/>
  <c r="Q22" i="14"/>
  <c r="V22" i="14"/>
  <c r="G24" i="14"/>
  <c r="G8" i="14" s="1"/>
  <c r="I24" i="14"/>
  <c r="K24" i="14"/>
  <c r="O24" i="14"/>
  <c r="Q24" i="14"/>
  <c r="V24" i="14"/>
  <c r="G25" i="14"/>
  <c r="M25" i="14" s="1"/>
  <c r="I25" i="14"/>
  <c r="K25" i="14"/>
  <c r="O25" i="14"/>
  <c r="Q25" i="14"/>
  <c r="V25" i="14"/>
  <c r="G27" i="14"/>
  <c r="M27" i="14" s="1"/>
  <c r="I27" i="14"/>
  <c r="K27" i="14"/>
  <c r="O27" i="14"/>
  <c r="Q27" i="14"/>
  <c r="V27" i="14"/>
  <c r="G31" i="14"/>
  <c r="I31" i="14"/>
  <c r="I30" i="14" s="1"/>
  <c r="K31" i="14"/>
  <c r="M31" i="14"/>
  <c r="O31" i="14"/>
  <c r="O30" i="14" s="1"/>
  <c r="Q31" i="14"/>
  <c r="Q30" i="14" s="1"/>
  <c r="V31" i="14"/>
  <c r="V30" i="14" s="1"/>
  <c r="G33" i="14"/>
  <c r="M33" i="14" s="1"/>
  <c r="I33" i="14"/>
  <c r="K33" i="14"/>
  <c r="K30" i="14" s="1"/>
  <c r="O33" i="14"/>
  <c r="Q33" i="14"/>
  <c r="V33" i="14"/>
  <c r="G35" i="14"/>
  <c r="I35" i="14"/>
  <c r="K35" i="14"/>
  <c r="M35" i="14"/>
  <c r="O35" i="14"/>
  <c r="Q35" i="14"/>
  <c r="V35" i="14"/>
  <c r="G37" i="14"/>
  <c r="M37" i="14" s="1"/>
  <c r="I37" i="14"/>
  <c r="K37" i="14"/>
  <c r="O37" i="14"/>
  <c r="Q37" i="14"/>
  <c r="V37" i="14"/>
  <c r="G39" i="14"/>
  <c r="M39" i="14" s="1"/>
  <c r="I39" i="14"/>
  <c r="K39" i="14"/>
  <c r="O39" i="14"/>
  <c r="Q39" i="14"/>
  <c r="V39" i="14"/>
  <c r="G41" i="14"/>
  <c r="M41" i="14" s="1"/>
  <c r="I41" i="14"/>
  <c r="K41" i="14"/>
  <c r="O41" i="14"/>
  <c r="Q41" i="14"/>
  <c r="V41" i="14"/>
  <c r="K43" i="14"/>
  <c r="G44" i="14"/>
  <c r="G43" i="14" s="1"/>
  <c r="I44" i="14"/>
  <c r="I43" i="14" s="1"/>
  <c r="K44" i="14"/>
  <c r="M44" i="14"/>
  <c r="M43" i="14" s="1"/>
  <c r="O44" i="14"/>
  <c r="O43" i="14" s="1"/>
  <c r="Q44" i="14"/>
  <c r="Q43" i="14" s="1"/>
  <c r="V44" i="14"/>
  <c r="V43" i="14" s="1"/>
  <c r="AE46" i="14"/>
  <c r="AF46" i="14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4" i="13"/>
  <c r="M14" i="13" s="1"/>
  <c r="I14" i="13"/>
  <c r="K14" i="13"/>
  <c r="O14" i="13"/>
  <c r="Q14" i="13"/>
  <c r="V14" i="13"/>
  <c r="G16" i="13"/>
  <c r="I16" i="13"/>
  <c r="K16" i="13"/>
  <c r="M16" i="13"/>
  <c r="O16" i="13"/>
  <c r="Q16" i="13"/>
  <c r="V16" i="13"/>
  <c r="G18" i="13"/>
  <c r="I18" i="13"/>
  <c r="K18" i="13"/>
  <c r="M18" i="13"/>
  <c r="O18" i="13"/>
  <c r="Q18" i="13"/>
  <c r="V18" i="13"/>
  <c r="G20" i="13"/>
  <c r="I20" i="13"/>
  <c r="K20" i="13"/>
  <c r="M20" i="13"/>
  <c r="O20" i="13"/>
  <c r="Q20" i="13"/>
  <c r="V20" i="13"/>
  <c r="G22" i="13"/>
  <c r="M22" i="13" s="1"/>
  <c r="I22" i="13"/>
  <c r="K22" i="13"/>
  <c r="O22" i="13"/>
  <c r="Q22" i="13"/>
  <c r="V22" i="13"/>
  <c r="G24" i="13"/>
  <c r="I24" i="13"/>
  <c r="K24" i="13"/>
  <c r="M24" i="13"/>
  <c r="O24" i="13"/>
  <c r="Q24" i="13"/>
  <c r="V24" i="13"/>
  <c r="G25" i="13"/>
  <c r="G8" i="13" s="1"/>
  <c r="I25" i="13"/>
  <c r="K25" i="13"/>
  <c r="O25" i="13"/>
  <c r="Q25" i="13"/>
  <c r="V25" i="13"/>
  <c r="G27" i="13"/>
  <c r="I27" i="13"/>
  <c r="G28" i="13"/>
  <c r="M28" i="13" s="1"/>
  <c r="M27" i="13" s="1"/>
  <c r="I28" i="13"/>
  <c r="K28" i="13"/>
  <c r="K27" i="13" s="1"/>
  <c r="O28" i="13"/>
  <c r="O27" i="13" s="1"/>
  <c r="Q28" i="13"/>
  <c r="V28" i="13"/>
  <c r="V27" i="13" s="1"/>
  <c r="G30" i="13"/>
  <c r="I30" i="13"/>
  <c r="K30" i="13"/>
  <c r="M30" i="13"/>
  <c r="O30" i="13"/>
  <c r="Q30" i="13"/>
  <c r="Q27" i="13" s="1"/>
  <c r="V30" i="13"/>
  <c r="G32" i="13"/>
  <c r="I32" i="13"/>
  <c r="K32" i="13"/>
  <c r="M32" i="13"/>
  <c r="O32" i="13"/>
  <c r="Q32" i="13"/>
  <c r="V32" i="13"/>
  <c r="G34" i="13"/>
  <c r="I34" i="13"/>
  <c r="K34" i="13"/>
  <c r="M34" i="13"/>
  <c r="O34" i="13"/>
  <c r="Q34" i="13"/>
  <c r="V34" i="13"/>
  <c r="Q35" i="13"/>
  <c r="V35" i="13"/>
  <c r="G36" i="13"/>
  <c r="I36" i="13"/>
  <c r="I35" i="13" s="1"/>
  <c r="K36" i="13"/>
  <c r="M36" i="13"/>
  <c r="O36" i="13"/>
  <c r="Q36" i="13"/>
  <c r="V36" i="13"/>
  <c r="G39" i="13"/>
  <c r="G35" i="13" s="1"/>
  <c r="I39" i="13"/>
  <c r="K39" i="13"/>
  <c r="K35" i="13" s="1"/>
  <c r="O39" i="13"/>
  <c r="O35" i="13" s="1"/>
  <c r="Q39" i="13"/>
  <c r="V39" i="13"/>
  <c r="G41" i="13"/>
  <c r="M41" i="13" s="1"/>
  <c r="I41" i="13"/>
  <c r="K41" i="13"/>
  <c r="O41" i="13"/>
  <c r="Q41" i="13"/>
  <c r="V41" i="13"/>
  <c r="G43" i="13"/>
  <c r="M43" i="13" s="1"/>
  <c r="I43" i="13"/>
  <c r="K43" i="13"/>
  <c r="O43" i="13"/>
  <c r="Q43" i="13"/>
  <c r="V43" i="13"/>
  <c r="G46" i="13"/>
  <c r="K46" i="13"/>
  <c r="M46" i="13"/>
  <c r="G47" i="13"/>
  <c r="I47" i="13"/>
  <c r="I46" i="13" s="1"/>
  <c r="K47" i="13"/>
  <c r="M47" i="13"/>
  <c r="O47" i="13"/>
  <c r="O46" i="13" s="1"/>
  <c r="Q47" i="13"/>
  <c r="V47" i="13"/>
  <c r="V46" i="13" s="1"/>
  <c r="G49" i="13"/>
  <c r="I49" i="13"/>
  <c r="K49" i="13"/>
  <c r="M49" i="13"/>
  <c r="O49" i="13"/>
  <c r="Q49" i="13"/>
  <c r="Q46" i="13" s="1"/>
  <c r="V49" i="13"/>
  <c r="G52" i="13"/>
  <c r="K52" i="13"/>
  <c r="M52" i="13"/>
  <c r="Q52" i="13"/>
  <c r="V52" i="13"/>
  <c r="G53" i="13"/>
  <c r="I53" i="13"/>
  <c r="I52" i="13" s="1"/>
  <c r="K53" i="13"/>
  <c r="M53" i="13"/>
  <c r="O53" i="13"/>
  <c r="O52" i="13" s="1"/>
  <c r="Q53" i="13"/>
  <c r="V53" i="13"/>
  <c r="G54" i="13"/>
  <c r="Q54" i="13"/>
  <c r="G55" i="13"/>
  <c r="M55" i="13" s="1"/>
  <c r="M54" i="13" s="1"/>
  <c r="I55" i="13"/>
  <c r="I54" i="13" s="1"/>
  <c r="K55" i="13"/>
  <c r="O55" i="13"/>
  <c r="O54" i="13" s="1"/>
  <c r="Q55" i="13"/>
  <c r="V55" i="13"/>
  <c r="V54" i="13" s="1"/>
  <c r="G57" i="13"/>
  <c r="M57" i="13" s="1"/>
  <c r="I57" i="13"/>
  <c r="K57" i="13"/>
  <c r="K54" i="13" s="1"/>
  <c r="O57" i="13"/>
  <c r="Q57" i="13"/>
  <c r="V57" i="13"/>
  <c r="G58" i="13"/>
  <c r="G61" i="13" s="1"/>
  <c r="K58" i="13"/>
  <c r="Q58" i="13"/>
  <c r="G59" i="13"/>
  <c r="I59" i="13"/>
  <c r="I58" i="13" s="1"/>
  <c r="K59" i="13"/>
  <c r="M59" i="13"/>
  <c r="M58" i="13" s="1"/>
  <c r="O59" i="13"/>
  <c r="O58" i="13" s="1"/>
  <c r="Q59" i="13"/>
  <c r="V59" i="13"/>
  <c r="V58" i="13" s="1"/>
  <c r="AE61" i="13"/>
  <c r="F43" i="1" s="1"/>
  <c r="G34" i="12"/>
  <c r="BA31" i="12"/>
  <c r="BA29" i="12"/>
  <c r="BA28" i="12"/>
  <c r="BA26" i="12"/>
  <c r="BA24" i="12"/>
  <c r="BA22" i="12"/>
  <c r="BA20" i="12"/>
  <c r="BA19" i="12"/>
  <c r="BA17" i="12"/>
  <c r="BA15" i="12"/>
  <c r="BA12" i="12"/>
  <c r="G8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3" i="12"/>
  <c r="M13" i="12" s="1"/>
  <c r="I13" i="12"/>
  <c r="K13" i="12"/>
  <c r="O13" i="12"/>
  <c r="Q13" i="12"/>
  <c r="V13" i="12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30" i="12"/>
  <c r="I30" i="12"/>
  <c r="K30" i="12"/>
  <c r="M30" i="12"/>
  <c r="O30" i="12"/>
  <c r="Q30" i="12"/>
  <c r="V30" i="12"/>
  <c r="G32" i="12"/>
  <c r="M32" i="12" s="1"/>
  <c r="I32" i="12"/>
  <c r="K32" i="12"/>
  <c r="O32" i="12"/>
  <c r="Q32" i="12"/>
  <c r="V32" i="12"/>
  <c r="AE34" i="12"/>
  <c r="AF34" i="12"/>
  <c r="I20" i="1"/>
  <c r="I19" i="1"/>
  <c r="I18" i="1"/>
  <c r="I16" i="1"/>
  <c r="H45" i="1"/>
  <c r="I45" i="1" s="1"/>
  <c r="H44" i="1"/>
  <c r="I44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I60" i="1" l="1"/>
  <c r="F42" i="1"/>
  <c r="F39" i="1"/>
  <c r="M30" i="14"/>
  <c r="G30" i="14"/>
  <c r="M24" i="14"/>
  <c r="M8" i="14" s="1"/>
  <c r="AF61" i="13"/>
  <c r="M39" i="13"/>
  <c r="M35" i="13" s="1"/>
  <c r="M25" i="13"/>
  <c r="M8" i="13" s="1"/>
  <c r="M8" i="12"/>
  <c r="F46" i="1" l="1"/>
  <c r="G42" i="1"/>
  <c r="H42" i="1" s="1"/>
  <c r="I42" i="1" s="1"/>
  <c r="G43" i="1"/>
  <c r="H43" i="1" s="1"/>
  <c r="I43" i="1" s="1"/>
  <c r="G39" i="1"/>
  <c r="G46" i="1" s="1"/>
  <c r="G25" i="1" s="1"/>
  <c r="A25" i="1" s="1"/>
  <c r="I17" i="1"/>
  <c r="I21" i="1" s="1"/>
  <c r="I62" i="1"/>
  <c r="G26" i="1" l="1"/>
  <c r="A26" i="1"/>
  <c r="J61" i="1"/>
  <c r="J59" i="1"/>
  <c r="J60" i="1"/>
  <c r="J55" i="1"/>
  <c r="J56" i="1"/>
  <c r="J53" i="1"/>
  <c r="J62" i="1" s="1"/>
  <c r="J54" i="1"/>
  <c r="J57" i="1"/>
  <c r="J58" i="1"/>
  <c r="H39" i="1"/>
  <c r="G23" i="1"/>
  <c r="A23" i="1" s="1"/>
  <c r="G28" i="1"/>
  <c r="G24" i="1"/>
  <c r="A27" i="1" s="1"/>
  <c r="A24" i="1"/>
  <c r="I39" i="1" l="1"/>
  <c r="I46" i="1" s="1"/>
  <c r="H46" i="1"/>
  <c r="G29" i="1"/>
  <c r="G27" i="1" s="1"/>
  <c r="A29" i="1"/>
  <c r="J44" i="1" l="1"/>
  <c r="J39" i="1"/>
  <c r="J46" i="1" s="1"/>
  <c r="J41" i="1"/>
  <c r="J43" i="1"/>
  <c r="J40" i="1"/>
  <c r="J45" i="1"/>
  <c r="J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C7D52B8E-3AB5-4516-8A40-95BEBE14ECD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AC25F02-1488-454F-9840-615BAEC6378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E845463A-E303-4A25-A57C-7DFCD251333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E9B43F4-1E29-44AF-9E94-C97630C88B9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0337598B-FBA1-4B78-AC3D-3A06F61BB03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5C5E940-072A-47AA-B8F4-23047D53455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<sst xmlns="http://schemas.openxmlformats.org/spreadsheetml/2006/main" count="875" uniqueCount="322">
  <si>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</si>
  <si>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</si>
  <si>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</si>
  <si>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</si>
  <si>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</si>
  <si>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</si>
  <si>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</si>
  <si>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</si>
  <si>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</si>
  <si>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</si>
  <si>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</si>
  <si>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</si>
  <si>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</si>
  <si>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</si>
  <si>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</si>
  <si>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</si>
  <si>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</si>
  <si>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</si>
  <si>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</si>
  <si>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</si>
  <si>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</si>
  <si>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</si>
  <si>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</si>
  <si>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</si>
  <si>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</si>
  <si>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</si>
  <si>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</si>
  <si>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</si>
  <si>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</si>
  <si>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</si>
  <si>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</si>
  <si>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</si>
  <si>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</si>
  <si>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</si>
  <si>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</si>
  <si>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</si>
  <si>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</si>
  <si>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</si>
  <si>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</si>
  <si>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</si>
  <si>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</si>
  <si>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</si>
  <si>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</si>
  <si>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2412</t>
  </si>
  <si>
    <t>Revitalizace ROŠ-rozvoj vodní infrastruktury výstavba mol Otrokovice</t>
  </si>
  <si>
    <t>město Otrokovice</t>
  </si>
  <si>
    <t>nám. 3. května 1340</t>
  </si>
  <si>
    <t>Otrokovice</t>
  </si>
  <si>
    <t>76502</t>
  </si>
  <si>
    <t>00284301</t>
  </si>
  <si>
    <t>CZ00284301</t>
  </si>
  <si>
    <t>PROJEKČNÍ A STAVEBNÍ s.r.o.</t>
  </si>
  <si>
    <t>82</t>
  </si>
  <si>
    <t>Zlámanec</t>
  </si>
  <si>
    <t>68712</t>
  </si>
  <si>
    <t>08447934</t>
  </si>
  <si>
    <t>CZ08447934</t>
  </si>
  <si>
    <t>Stavba</t>
  </si>
  <si>
    <t>SO.00</t>
  </si>
  <si>
    <t>Vedlejší a ostatní náklady</t>
  </si>
  <si>
    <t>1</t>
  </si>
  <si>
    <t>VON</t>
  </si>
  <si>
    <t>SO.01</t>
  </si>
  <si>
    <t>Plovoucí mola</t>
  </si>
  <si>
    <t>Stavební část D.1.1.3</t>
  </si>
  <si>
    <t>SO.02</t>
  </si>
  <si>
    <t>Sjezd pro vozidla HZS</t>
  </si>
  <si>
    <t>Stavební část</t>
  </si>
  <si>
    <t>Celkem za stavbu</t>
  </si>
  <si>
    <t>CZK</t>
  </si>
  <si>
    <t>Rekapitulace dílů</t>
  </si>
  <si>
    <t>Typ dílu</t>
  </si>
  <si>
    <t>Zemní práce</t>
  </si>
  <si>
    <t>3</t>
  </si>
  <si>
    <t>Svislé a kompletní konstrukce</t>
  </si>
  <si>
    <t>5</t>
  </si>
  <si>
    <t>Komunikace</t>
  </si>
  <si>
    <t>59</t>
  </si>
  <si>
    <t>Dlažby a předlažby komunikací</t>
  </si>
  <si>
    <t>91</t>
  </si>
  <si>
    <t>Doplňující práce na komunikaci</t>
  </si>
  <si>
    <t>99</t>
  </si>
  <si>
    <t>Staveništní přesun hmot</t>
  </si>
  <si>
    <t>766</t>
  </si>
  <si>
    <t>Konstrukce truhlářské</t>
  </si>
  <si>
    <t>767</t>
  </si>
  <si>
    <t>Konstrukce zámečnické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</si>
  <si>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</si>
  <si>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</si>
  <si>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</si>
  <si>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</si>
  <si>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</si>
  <si>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</si>
  <si>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</si>
  <si>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</si>
  <si>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</si>
  <si>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</si>
  <si>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</si>
  <si>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</si>
  <si>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</si>
  <si>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</si>
  <si>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</si>
  <si>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</si>
  <si>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</si>
  <si>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</si>
  <si>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</si>
  <si>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</si>
  <si>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</si>
  <si>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</si>
  <si>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</si>
  <si>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</si>
  <si>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</si>
  <si>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</si>
  <si>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</si>
  <si>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</si>
  <si>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</si>
  <si>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</si>
  <si>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R4</t>
  </si>
  <si>
    <t>Úklid staveniště před protokolárním předáním a převzetím díla</t>
  </si>
  <si>
    <t>soubor</t>
  </si>
  <si>
    <t>Vlastní</t>
  </si>
  <si>
    <t>Indiv</t>
  </si>
  <si>
    <t>Práce</t>
  </si>
  <si>
    <t>Běžná</t>
  </si>
  <si>
    <t>POL1_</t>
  </si>
  <si>
    <t>R1</t>
  </si>
  <si>
    <t>Kompletační a koordinační činnost</t>
  </si>
  <si>
    <t>R3</t>
  </si>
  <si>
    <t>Uvedení všech povrchů dotčených stavbou do původního stavu</t>
  </si>
  <si>
    <t>Uvedení všech povrchů dotčených stavbou do původního stavu (komunikace, chodníky zeleň, příkopy, propustky), včetně opravy, údržby a průběžného čištění, kropení komunikací užívaných v průběhu stavby</t>
  </si>
  <si>
    <t>POP</t>
  </si>
  <si>
    <t>005111020R</t>
  </si>
  <si>
    <t>Vytyčení stavby</t>
  </si>
  <si>
    <t>Soubor</t>
  </si>
  <si>
    <t>RTS 24/ II</t>
  </si>
  <si>
    <t>VRN</t>
  </si>
  <si>
    <t>POL99_8</t>
  </si>
  <si>
    <t>Vyhotovení protokolu o vytyčení stavby se seznamem souřadnic vytyčených bodů a jejich polohopisnými (S-JTSK) a výškopisnými (Bpv) hodnotami.</t>
  </si>
  <si>
    <t>005241020R</t>
  </si>
  <si>
    <t>Geodetické zaměření skutečného provedení</t>
  </si>
  <si>
    <t>- náklady na provedení skutečného zaměření stavby v rozsahu nezbytném pro zápis změny do katastru nemovitostí.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</si>
  <si>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</si>
  <si>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</si>
  <si>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</si>
  <si>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- 3x vyhotovení - dokumentace v listinné a 2x na CD vdigitální podobě v souladu se stavebním zákonem a provádějícími předpisy, zakreslení změn PD, vč. revizí, prohlášení o shodě apod.</t>
  </si>
  <si>
    <t>00523  R</t>
  </si>
  <si>
    <t>Zkoušky a revize</t>
  </si>
  <si>
    <t>Náklady zhotovitele, související s prováděním zkoušek a revizí předepsaných technickými normami, TP nebo objednatelem a které jsou pro provedení díla nezbytné.</t>
  </si>
  <si>
    <t>005211030R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</si>
  <si>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</si>
  <si>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</si>
  <si>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005211040R</t>
  </si>
  <si>
    <t>Užívání veřejných ploch a prostranství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</si>
  <si>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</si>
  <si>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R</t>
  </si>
  <si>
    <t>Fotodokumentace stavby</t>
  </si>
  <si>
    <t>Fotodokumentace stavby před zahájením stavby, v průběhu výstavby a po stavbě. Zařazení fotek do fotoalba v časové posloupnosti a popisem činnosti a číslem objektů v listinné a digitální podobě.</t>
  </si>
  <si>
    <t>Zhotovitel zaznamená průběh prací. Fotky budou dokládat postup prací po jednotlivých dnech a fakturovaných položkách, nasazení jednotlivých mechanizmů, prováděných zkouškách, bude předáno na CD s popisem po jednotlivých dnech.</t>
  </si>
  <si>
    <t>005121 R</t>
  </si>
  <si>
    <t>Zařízení staveniště</t>
  </si>
  <si>
    <t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t>
  </si>
  <si>
    <t>00528 R</t>
  </si>
  <si>
    <t>Podmínky dotačních programů</t>
  </si>
  <si>
    <t>SUM</t>
  </si>
  <si>
    <t>Poznámky uchazeče k zadání</t>
  </si>
  <si>
    <t>POPUZIV</t>
  </si>
  <si>
    <t>Geodetické zaměření rohů stavby, stabilizace bodů a sestavení laviček.</t>
  </si>
  <si>
    <t>END</t>
  </si>
  <si>
    <t>122201101R00</t>
  </si>
  <si>
    <t>Odkopávky nezapažené v hor. 3 do 100 m3</t>
  </si>
  <si>
    <t>m3</t>
  </si>
  <si>
    <t>RTS 24/ I</t>
  </si>
  <si>
    <t>Kotevní bloky : 3,6*1,8*0,6*0,25*10</t>
  </si>
  <si>
    <t>VV</t>
  </si>
  <si>
    <t>1,8*1,2*0,6*0,25*6</t>
  </si>
  <si>
    <t>1,8*1,4*0,6*0,25*4</t>
  </si>
  <si>
    <t>Chodníky : 50*1,05*0,26</t>
  </si>
  <si>
    <t>122201109R00</t>
  </si>
  <si>
    <t>Příplatek za lepivost - odkopávky v hor. 3</t>
  </si>
  <si>
    <t>Odkaz na mn. položky pořadí 1 : 26,82600*0,5</t>
  </si>
  <si>
    <t>162701105R00</t>
  </si>
  <si>
    <t>Vodorovné přemístění výkopku z hor.1-4 do 10000 m</t>
  </si>
  <si>
    <t>Odkaz na mn. položky pořadí 1 : 26,82600</t>
  </si>
  <si>
    <t>167101101R00</t>
  </si>
  <si>
    <t>Nakládání výkopku z hor. 1 ÷ 4 v množství do 100 m3</t>
  </si>
  <si>
    <t>Odkaz na mn. položky pořadí 3 : 26,82600</t>
  </si>
  <si>
    <t>171201201R00</t>
  </si>
  <si>
    <t>Uložení sypaniny na skl.-sypanina na výšku přes 2m</t>
  </si>
  <si>
    <t>181101111R00</t>
  </si>
  <si>
    <t>Úprava pláně v zářezech se zhutněním - ručně</t>
  </si>
  <si>
    <t>m2</t>
  </si>
  <si>
    <t>Chodník : 10*5*1,05</t>
  </si>
  <si>
    <t>182001132R00</t>
  </si>
  <si>
    <t>Plošná úprava terénu, nerovnosti do 20 cm svah 1:2</t>
  </si>
  <si>
    <t>199000002R00</t>
  </si>
  <si>
    <t>Poplatek za skládku horniny 1- 4, č. dle katal. odpadů 17 05 04</t>
  </si>
  <si>
    <t>39901</t>
  </si>
  <si>
    <t>D+M hlavního kotevního bloku 3,6x1,8 vč. kotevního rámu</t>
  </si>
  <si>
    <t>ks</t>
  </si>
  <si>
    <t>vč. kotvících prvků, viz. PD : 5</t>
  </si>
  <si>
    <t>39902</t>
  </si>
  <si>
    <t>D+M stranového kotevního bloku 1,8x1,2m vč. kotevního rámu</t>
  </si>
  <si>
    <t>vč. kotvících prvků, viz. PD : 6</t>
  </si>
  <si>
    <t>39903</t>
  </si>
  <si>
    <t>D+M stranového kotevního bloku 1,8x2,4x0,9 vč. kotevního rámu</t>
  </si>
  <si>
    <t>vč. kotvících prvků, viz. PD : 4</t>
  </si>
  <si>
    <t>39904</t>
  </si>
  <si>
    <t>D+M Návodní kotevní blok 1,8x0,6x0,6m vč. kotevního rámu a spojovacích prvků</t>
  </si>
  <si>
    <t>564851112RT2</t>
  </si>
  <si>
    <t>Podklad ze štěrkodrti po zhutnění tloušťky 16 cm štěrkodrť frakce 0-32 mm</t>
  </si>
  <si>
    <t xml:space="preserve">chodník : </t>
  </si>
  <si>
    <t>Odkaz na mn. položky pořadí 14 : 50,00000*1,05</t>
  </si>
  <si>
    <t>596215021R00</t>
  </si>
  <si>
    <t>Kladení zámkové dlažby tl. 6 cm do drtě tl. 4 cm</t>
  </si>
  <si>
    <t>Chodník k molu : 10*5</t>
  </si>
  <si>
    <t>596291111R00</t>
  </si>
  <si>
    <t>Řezání zámkové dlažby tl. 60 mm</t>
  </si>
  <si>
    <t>m</t>
  </si>
  <si>
    <t>Odkaz na mn. položky pořadí 14 : 50,00000*0,25</t>
  </si>
  <si>
    <t>59245110R</t>
  </si>
  <si>
    <t>Dlažba skladebná 200 x 100 x 60 mm přírodní</t>
  </si>
  <si>
    <t>SPCM</t>
  </si>
  <si>
    <t>Specifikace</t>
  </si>
  <si>
    <t>POL3_</t>
  </si>
  <si>
    <t>Odkaz na mn. položky pořadí 14 : 50,00000</t>
  </si>
  <si>
    <t>Koeficient : 0,05</t>
  </si>
  <si>
    <t>916561111R00</t>
  </si>
  <si>
    <t>Osazení záhon.obrubníků do lože z C 12/15 s opěrou</t>
  </si>
  <si>
    <t>14*5</t>
  </si>
  <si>
    <t>59217525R</t>
  </si>
  <si>
    <t>Obrubník parkový 200 x 50 x 1000 mm přírodní</t>
  </si>
  <si>
    <t>kus</t>
  </si>
  <si>
    <t>Odkaz na mn. položky pořadí 17 : 70,00000</t>
  </si>
  <si>
    <t>998325011R00</t>
  </si>
  <si>
    <t>Přesun hmot pro objekty plavební</t>
  </si>
  <si>
    <t>t</t>
  </si>
  <si>
    <t>Přesun hmot</t>
  </si>
  <si>
    <t>POL7_</t>
  </si>
  <si>
    <t>76644111</t>
  </si>
  <si>
    <t>D+M terasových prken WPC na rošt, vč. kotevních prvků</t>
  </si>
  <si>
    <t>3,6*1,8*5</t>
  </si>
  <si>
    <t>998766201R00</t>
  </si>
  <si>
    <t>Přesun hmot pro truhlářské konstr., výšky do 6 m</t>
  </si>
  <si>
    <t>7679901</t>
  </si>
  <si>
    <t>Plovoucí mola, viz. samostatný rozpočet</t>
  </si>
  <si>
    <t>122202201R00</t>
  </si>
  <si>
    <t>Odkopávky pro silnice v hor. 3 do 100 m3</t>
  </si>
  <si>
    <t>51*0,7+50*0,25</t>
  </si>
  <si>
    <t>122202209R00</t>
  </si>
  <si>
    <t>Příplatek za lepivost - odkop. pro silnice v hor.3</t>
  </si>
  <si>
    <t>Odkaz na mn. položky pořadí 1 : 48,20000*0,5</t>
  </si>
  <si>
    <t>127753201R00</t>
  </si>
  <si>
    <t>Výkop zářezů pod vodou v hor.1-4, do 50 m</t>
  </si>
  <si>
    <t>31,5*1,05*0,7</t>
  </si>
  <si>
    <t>Odkaz na mn. položky pořadí 1 : 48,20000</t>
  </si>
  <si>
    <t>Odkaz na mn. položky pořadí 3 : 23,15250</t>
  </si>
  <si>
    <t>Odkaz na mn. položky pořadí 4 : 71,35250</t>
  </si>
  <si>
    <t>171101121R00</t>
  </si>
  <si>
    <t>Uložení sypaniny z hornin nesoudržných kamenitých</t>
  </si>
  <si>
    <t>sanace břehu tl. 20cm : 75*0,2*1,1</t>
  </si>
  <si>
    <t>181101101R00</t>
  </si>
  <si>
    <t>Úprava pláně v zářezech v hor. 1-4, bez zhutnění</t>
  </si>
  <si>
    <t>583428001R</t>
  </si>
  <si>
    <t>Kamenivo drcené 63/125 Z Olbramovice, JHM</t>
  </si>
  <si>
    <t>Odkaz na mn. položky pořadí 6 : 16,50000*1,5</t>
  </si>
  <si>
    <t>564831111R00</t>
  </si>
  <si>
    <t>Podklad ze štěrkodrti po zhutnění tloušťky 10 cm</t>
  </si>
  <si>
    <t>75*1,05</t>
  </si>
  <si>
    <t>564871111R00</t>
  </si>
  <si>
    <t>Podklad ze štěrkodrti po zhutnění tloušťky 25 cm</t>
  </si>
  <si>
    <t>75*1,1</t>
  </si>
  <si>
    <t>584121111RZ1</t>
  </si>
  <si>
    <t>Osazení silničních panelů pouze montáž, panel ve specifikaci</t>
  </si>
  <si>
    <t>6*4,5+8*6</t>
  </si>
  <si>
    <t>599441111R00</t>
  </si>
  <si>
    <t>Vyplnění spár mezi panely kamenivem těženým</t>
  </si>
  <si>
    <t>87</t>
  </si>
  <si>
    <t>59381102R</t>
  </si>
  <si>
    <t>Panel silniční IZD 300/150/15 JP 6 tun</t>
  </si>
  <si>
    <t>6*1,01</t>
  </si>
  <si>
    <t>59381133R</t>
  </si>
  <si>
    <t>Panel silniční IZD 300/200/15 JP 6 tun</t>
  </si>
  <si>
    <t>8*1,01</t>
  </si>
  <si>
    <t>998226011R00</t>
  </si>
  <si>
    <t>Přesun hmot, pozemní komunikace, kryt montovaný</t>
  </si>
  <si>
    <t>Stavba :</t>
  </si>
  <si>
    <t>Revitalizace ROŠ - rozvoj vodní infrastruktury výstavba mol</t>
  </si>
  <si>
    <t>Cena bez DPH</t>
  </si>
  <si>
    <t xml:space="preserve">Cena s DPH </t>
  </si>
  <si>
    <t>Celková cena</t>
  </si>
  <si>
    <t xml:space="preserve">Plovoucí molo </t>
  </si>
  <si>
    <t>PČ</t>
  </si>
  <si>
    <t>Popis</t>
  </si>
  <si>
    <t>MN</t>
  </si>
  <si>
    <t>J.cena</t>
  </si>
  <si>
    <t>Vystojení nástupního bloku</t>
  </si>
  <si>
    <t>ocelová kotevní deska 3600x400x15 s otvory pro montáž na gabionové bloky -  21 ks, s přípravou pro montážní otvory svislého vedení - 22 ks, žárově zinkovaná. Svislá vedení plováků profil U100 2x 2500, ocelové zábradlí s lankovou výplní - 5,6 m základní materiál JA 40x3 ocel s povrchovou úpravou (prášková barva), doplňkový materiál nerez A2. Paluba (pochozí plocha) 6,6 m2 WPC dle plováků (plná struktura), vyrovnání a skladba paluby dle předpisu producenta materiálu, boční ochrana WPC profilů hliníkovími profily typu F</t>
  </si>
  <si>
    <t>Nástupní šikmina</t>
  </si>
  <si>
    <t>POZNÁMKA : ŠIKMINA BUDE KONSTRUOVÁNA TAK, ABY BYLA ZAVĚŘENA NA NÁBŘEŽNÍ BLOK, NA PLOVÁCÍCH BUDE VOLNĚ POLOŽENA, TAK ABY PŘI ZMĚNĚ HLADINY MOHLA ZMĚNIT SVOJÍ POZICI                                                                                                               ROZMĚRY : délka minimálně 3,5 m šířka pochozí plochy minimálně 1,7 m. MATERIÁLOVÉ PROVEDENÍ : ocelová, případně kombinovaná konstrukce s nosností odpovídající zatížení plováků, ocelové prvky nerez A2, přidružené materiály dle zhotovitele.</t>
  </si>
  <si>
    <t>Kotevní prvky PPP12</t>
  </si>
  <si>
    <t>2 x ocelová kotevní tyč (stavitelná) uchycení na první plovák přes čepy v pantech na tělese a kotevní desce, pryžové kompenzátory nárazu vložené do pouzder z očnic se závitem M30, 2 x kotevní lano s kompenzátorem na postranní kotevní bloky - DIMENZE dle zhotovitele na základě statického výpočtu</t>
  </si>
  <si>
    <t>Kotevní prvky PPP16</t>
  </si>
  <si>
    <t>Kotevní prvky MM16</t>
  </si>
  <si>
    <t>2 x ocelová kotevní tyč (stavitelná) uchycení na první plovák přes čepy v pantech na tělese a kotevní desce, pryžové kompenzátory nárazu vložené do pouzder z očnic se závitem M30, 2 x kotevní tyč na druhou pozici, stavitelná 2 x kotevní blok s řetězem</t>
  </si>
  <si>
    <t>Ocelový rámový plovák</t>
  </si>
  <si>
    <t>ocelová konstrukce plováku splňující parametry dle projektové dokumentace, vystrojení paluby dle projemtové dokumentace, zvyklostí zhotovitele a barevné provedení dle upřesnění zadavatele</t>
  </si>
  <si>
    <t>Pant</t>
  </si>
  <si>
    <t>tvarové provedení a rozpis materiálů uveden ve výkrese     (může se lišit dle zvyklostí zhotovitele)</t>
  </si>
  <si>
    <t>Žebřík</t>
  </si>
  <si>
    <t>tvarové provedení a rozpis materiálů uveden ve výkrese</t>
  </si>
  <si>
    <t>Kruh</t>
  </si>
  <si>
    <t>Vazák</t>
  </si>
  <si>
    <t>Zábradlí</t>
  </si>
  <si>
    <t>kpt</t>
  </si>
  <si>
    <t>Informační deska</t>
  </si>
  <si>
    <t>tvarové provedení a rozpis materiálů uveden ve výkrese      (je součástí držáku kruhu)</t>
  </si>
  <si>
    <t>Kotevní rozdělovník</t>
  </si>
  <si>
    <t>ocelová konstrukce zinkovaná, nosný plovák dle zvyklostí zhotovitele s parametry odvozenými od ocelové konstrukce, respektive dle jeho zatížení</t>
  </si>
  <si>
    <t>Doprava,manipulace a instalace</t>
  </si>
  <si>
    <t>usazení na vodní hladinu, montáž</t>
  </si>
  <si>
    <t>Doklady technické způsobilosti</t>
  </si>
  <si>
    <t>technická způsobilost plavidla - lodní osvědčení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</si>
</sst>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"/>
    <numFmt numFmtId="165" formatCode="#,##0.00000"/>
    <numFmt numFmtId="166" formatCode="_-* #,##0\ [$Kč-405]_-;\-* #,##0\ [$Kč-405]_-;_-* &quot;-&quot;??\ [$Kč-405]_-;_-@_-"/>
    <numFmt numFmtId="167" formatCode="_-* #,##0\ &quot;Kč&quot;_-;\-* #,##0\ &quot;Kč&quot;_-;_-* &quot;-&quot;??\ &quot;Kč&quot;_-;_-@_-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1" fillId="0" borderId="0"/>
    <xf numFmtId="44" fontId="21" fillId="0" borderId="0" applyFont="0" applyFill="0" applyBorder="0" applyAlignment="0" applyProtection="0"/>
  </cellStyleXfs>
  <cellXfs count="31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20" fillId="0" borderId="0" xfId="0" applyNumberFormat="1" applyFont="1" applyAlignment="1">
      <alignment horizontal="center" vertical="top" wrapText="1" shrinkToFit="1"/>
    </xf>
    <xf numFmtId="165" fontId="20" fillId="0" borderId="0" xfId="0" applyNumberFormat="1" applyFont="1" applyAlignment="1">
      <alignment vertical="top" wrapText="1" shrinkToFit="1"/>
    </xf>
    <xf numFmtId="165" fontId="16" fillId="4" borderId="0" xfId="0" applyNumberFormat="1" applyFont="1" applyFill="1" applyAlignment="1" applyProtection="1">
      <alignment vertical="top" shrinkToFit="1"/>
      <protection locked="0"/>
    </xf>
    <xf numFmtId="165" fontId="19" fillId="0" borderId="0" xfId="0" quotePrefix="1" applyNumberFormat="1" applyFont="1" applyAlignment="1">
      <alignment horizontal="left" vertical="top" wrapText="1"/>
    </xf>
    <xf numFmtId="165" fontId="20" fillId="0" borderId="0" xfId="0" quotePrefix="1" applyNumberFormat="1" applyFont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0" fontId="21" fillId="0" borderId="0" xfId="2"/>
    <xf numFmtId="0" fontId="21" fillId="0" borderId="1" xfId="2" applyBorder="1"/>
    <xf numFmtId="14" fontId="21" fillId="0" borderId="4" xfId="2" applyNumberFormat="1" applyBorder="1" applyAlignment="1" applyProtection="1">
      <alignment horizontal="left"/>
      <protection locked="0"/>
    </xf>
    <xf numFmtId="0" fontId="23" fillId="0" borderId="47" xfId="2" applyFont="1" applyBorder="1" applyAlignment="1">
      <alignment horizontal="right"/>
    </xf>
    <xf numFmtId="0" fontId="21" fillId="0" borderId="11" xfId="2" applyBorder="1"/>
    <xf numFmtId="0" fontId="21" fillId="0" borderId="7" xfId="2" applyBorder="1"/>
    <xf numFmtId="166" fontId="24" fillId="0" borderId="48" xfId="2" applyNumberFormat="1" applyFont="1" applyBorder="1"/>
    <xf numFmtId="167" fontId="24" fillId="0" borderId="48" xfId="3" applyNumberFormat="1" applyFont="1" applyBorder="1" applyProtection="1"/>
    <xf numFmtId="0" fontId="23" fillId="0" borderId="49" xfId="2" applyFont="1" applyBorder="1"/>
    <xf numFmtId="0" fontId="23" fillId="0" borderId="50" xfId="2" applyFont="1" applyBorder="1"/>
    <xf numFmtId="0" fontId="23" fillId="0" borderId="50" xfId="2" applyFont="1" applyBorder="1" applyAlignment="1">
      <alignment horizontal="right"/>
    </xf>
    <xf numFmtId="0" fontId="23" fillId="0" borderId="51" xfId="2" applyFont="1" applyBorder="1" applyAlignment="1">
      <alignment horizontal="right"/>
    </xf>
    <xf numFmtId="0" fontId="21" fillId="0" borderId="0" xfId="2" applyAlignment="1">
      <alignment horizontal="center"/>
    </xf>
    <xf numFmtId="0" fontId="21" fillId="7" borderId="47" xfId="2" applyFill="1" applyBorder="1" applyProtection="1">
      <protection locked="0"/>
    </xf>
    <xf numFmtId="166" fontId="24" fillId="0" borderId="0" xfId="2" applyNumberFormat="1" applyFont="1"/>
    <xf numFmtId="167" fontId="24" fillId="0" borderId="2" xfId="3" applyNumberFormat="1" applyFont="1" applyBorder="1" applyProtection="1"/>
    <xf numFmtId="0" fontId="25" fillId="0" borderId="1" xfId="2" applyFont="1" applyBorder="1" applyAlignment="1">
      <alignment vertical="center"/>
    </xf>
    <xf numFmtId="0" fontId="23" fillId="0" borderId="0" xfId="2" applyFont="1" applyAlignment="1">
      <alignment wrapText="1"/>
    </xf>
    <xf numFmtId="0" fontId="24" fillId="0" borderId="0" xfId="2" applyFont="1"/>
    <xf numFmtId="0" fontId="24" fillId="0" borderId="2" xfId="2" applyFont="1" applyBorder="1"/>
    <xf numFmtId="0" fontId="26" fillId="0" borderId="1" xfId="2" applyFont="1" applyBorder="1"/>
    <xf numFmtId="0" fontId="26" fillId="0" borderId="0" xfId="2" applyFont="1"/>
    <xf numFmtId="0" fontId="26" fillId="0" borderId="0" xfId="2" applyFont="1" applyAlignment="1">
      <alignment horizontal="center"/>
    </xf>
    <xf numFmtId="0" fontId="26" fillId="0" borderId="3" xfId="2" applyFont="1" applyBorder="1"/>
    <xf numFmtId="0" fontId="27" fillId="0" borderId="4" xfId="2" applyFont="1" applyBorder="1" applyAlignment="1">
      <alignment wrapText="1"/>
    </xf>
    <xf numFmtId="0" fontId="26" fillId="0" borderId="4" xfId="2" applyFont="1" applyBorder="1"/>
    <xf numFmtId="0" fontId="26" fillId="0" borderId="4" xfId="2" applyFont="1" applyBorder="1" applyAlignment="1">
      <alignment horizontal="center"/>
    </xf>
    <xf numFmtId="0" fontId="28" fillId="0" borderId="4" xfId="2" applyFont="1" applyBorder="1"/>
    <xf numFmtId="0" fontId="28" fillId="0" borderId="5" xfId="2" applyFont="1" applyBorder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1" fillId="0" borderId="1" xfId="2" applyBorder="1" applyAlignment="1">
      <alignment horizontal="left" vertical="center"/>
    </xf>
    <xf numFmtId="0" fontId="22" fillId="0" borderId="0" xfId="2" applyFont="1" applyAlignment="1">
      <alignment horizontal="center" vertical="center" wrapText="1"/>
    </xf>
    <xf numFmtId="0" fontId="22" fillId="0" borderId="2" xfId="2" applyFont="1" applyBorder="1" applyAlignment="1">
      <alignment horizontal="center" vertical="center" wrapText="1"/>
    </xf>
    <xf numFmtId="0" fontId="21" fillId="6" borderId="11" xfId="2" applyFill="1" applyBorder="1" applyAlignment="1">
      <alignment horizontal="center"/>
    </xf>
    <xf numFmtId="0" fontId="21" fillId="6" borderId="7" xfId="2" applyFill="1" applyBorder="1" applyAlignment="1">
      <alignment horizontal="center"/>
    </xf>
    <xf numFmtId="0" fontId="21" fillId="6" borderId="13" xfId="2" applyFill="1" applyBorder="1" applyAlignment="1">
      <alignment horizontal="center"/>
    </xf>
  </cellXfs>
  <cellStyles count="4">
    <cellStyle name="Měna 2" xfId="3" xr:uid="{90AA6EFB-2E2A-49DB-B6A5-165587FC6F29}"/>
    <cellStyle name="Normální" xfId="0" builtinId="0"/>
    <cellStyle name="normální 2" xfId="1" xr:uid="{00000000-0005-0000-0000-000001000000}"/>
    <cellStyle name="Normální 3" xfId="2" xr:uid="{0E83FA68-583F-42F5-9C82-A1612EAF3B7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libor\OneDrive\2024%20STAVBY\2024%20PROJEK&#268;N&#205;%20a%20STAVEBN&#205;\24.03.06%20Mola%20Otrokovice%20-%20PaS\V&#221;STUP%202%20chodn&#237;ky+slou&#269;en&#237;\RZP%20Revit%20RO&#352;%20v&#253;stavba%20mol%20Otrokovice_rev2_SLEP&#221;.xlsx" TargetMode="External"/><Relationship Id="rId1" Type="http://schemas.openxmlformats.org/officeDocument/2006/relationships/externalLinkPath" Target="file:///C:\Users\libor\OneDrive\2024%20STAVBY\2024%20PROJEK&#268;N&#205;%20a%20STAVEBN&#205;\24.03.06%20Mola%20Otrokovice%20-%20PaS\V&#221;STUP%202%20chodn&#237;ky+slou&#269;en&#237;\RZP%20Revit%20RO&#352;%20v&#253;stavba%20mol%20Otrokovice_rev2_SLEP&#22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SO.00 1 Pol"/>
      <sheetName val="SO.01 1 Pol"/>
      <sheetName val="SO.02 1 Pol"/>
      <sheetName val="Plovoucí molo"/>
    </sheetNames>
    <sheetDataSet>
      <sheetData sheetId="0" refreshError="1"/>
      <sheetData sheetId="1">
        <row r="23">
          <cell r="G23">
            <v>0</v>
          </cell>
        </row>
        <row r="24">
          <cell r="G24">
            <v>0</v>
          </cell>
        </row>
        <row r="25">
          <cell r="G25">
            <v>0</v>
          </cell>
        </row>
        <row r="26">
          <cell r="G26">
            <v>0</v>
          </cell>
        </row>
        <row r="29">
          <cell r="G29">
            <v>0</v>
          </cell>
          <cell r="J29" t="str">
            <v>CZK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25" t="s">
        <v>41</v>
      </c>
      <c r="B2" s="225"/>
      <c r="C2" s="225"/>
      <c r="D2" s="225"/>
      <c r="E2" s="225"/>
      <c r="F2" s="225"/>
      <c r="G2" s="225"/>
    </row>
  </sheetData>
  <sheetProtection algorithmName="SHA-512" hashValue="2ZWApWCCZKyAU5LILKETVCXr4dGHCjYQxJ34jvzAN6DYa+44LDEHb86P+7lVNyvBZ0JscRDZdo0jtGa5tElqvA==" saltValue="pOXO3E7xTWoX2ie5k1xxm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14" zoomScaleNormal="100" zoomScaleSheetLayoutView="75" workbookViewId="0">
      <selection activeCell="E23" sqref="E2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26" t="s">
        <v>4</v>
      </c>
      <c r="C1" s="227"/>
      <c r="D1" s="227"/>
      <c r="E1" s="227"/>
      <c r="F1" s="227"/>
      <c r="G1" s="227"/>
      <c r="H1" s="227"/>
      <c r="I1" s="227"/>
      <c r="J1" s="228"/>
    </row>
    <row r="2" spans="1:15" ht="36" customHeight="1" x14ac:dyDescent="0.2">
      <c r="A2" s="2"/>
      <c r="B2" s="72" t="s">
        <v>24</v>
      </c>
      <c r="C2" s="73"/>
      <c r="D2" s="74" t="s">
        <v>43</v>
      </c>
      <c r="E2" s="235" t="s">
        <v>44</v>
      </c>
      <c r="F2" s="236"/>
      <c r="G2" s="236"/>
      <c r="H2" s="236"/>
      <c r="I2" s="236"/>
      <c r="J2" s="237"/>
      <c r="O2" s="1"/>
    </row>
    <row r="3" spans="1:15" ht="27" hidden="1" customHeight="1" x14ac:dyDescent="0.2">
      <c r="A3" s="2"/>
      <c r="B3" s="75"/>
      <c r="C3" s="73"/>
      <c r="D3" s="76"/>
      <c r="E3" s="238"/>
      <c r="F3" s="239"/>
      <c r="G3" s="239"/>
      <c r="H3" s="239"/>
      <c r="I3" s="239"/>
      <c r="J3" s="240"/>
    </row>
    <row r="4" spans="1:15" ht="23.25" customHeight="1" x14ac:dyDescent="0.2">
      <c r="A4" s="2"/>
      <c r="B4" s="77"/>
      <c r="C4" s="78"/>
      <c r="D4" s="79"/>
      <c r="E4" s="248"/>
      <c r="F4" s="248"/>
      <c r="G4" s="248"/>
      <c r="H4" s="248"/>
      <c r="I4" s="248"/>
      <c r="J4" s="249"/>
    </row>
    <row r="5" spans="1:15" ht="24" customHeight="1" x14ac:dyDescent="0.2">
      <c r="A5" s="2"/>
      <c r="B5" s="30" t="s">
        <v>23</v>
      </c>
      <c r="D5" s="252" t="s">
        <v>45</v>
      </c>
      <c r="E5" s="253"/>
      <c r="F5" s="253"/>
      <c r="G5" s="253"/>
      <c r="H5" s="18" t="s">
        <v>42</v>
      </c>
      <c r="I5" s="82" t="s">
        <v>49</v>
      </c>
      <c r="J5" s="8"/>
    </row>
    <row r="6" spans="1:15" ht="15.75" customHeight="1" x14ac:dyDescent="0.2">
      <c r="A6" s="2"/>
      <c r="B6" s="27"/>
      <c r="C6" s="52"/>
      <c r="D6" s="254" t="s">
        <v>46</v>
      </c>
      <c r="E6" s="255"/>
      <c r="F6" s="255"/>
      <c r="G6" s="255"/>
      <c r="H6" s="18" t="s">
        <v>36</v>
      </c>
      <c r="I6" s="82" t="s">
        <v>50</v>
      </c>
      <c r="J6" s="8"/>
    </row>
    <row r="7" spans="1:15" ht="15.75" customHeight="1" x14ac:dyDescent="0.2">
      <c r="A7" s="2"/>
      <c r="B7" s="28"/>
      <c r="C7" s="53"/>
      <c r="D7" s="81" t="s">
        <v>48</v>
      </c>
      <c r="E7" s="256" t="s">
        <v>47</v>
      </c>
      <c r="F7" s="257"/>
      <c r="G7" s="257"/>
      <c r="H7" s="23"/>
      <c r="I7" s="22"/>
      <c r="J7" s="33"/>
    </row>
    <row r="8" spans="1:15" ht="24" hidden="1" customHeight="1" x14ac:dyDescent="0.2">
      <c r="A8" s="2"/>
      <c r="B8" s="30" t="s">
        <v>21</v>
      </c>
      <c r="D8" s="80" t="s">
        <v>51</v>
      </c>
      <c r="H8" s="18" t="s">
        <v>42</v>
      </c>
      <c r="I8" s="82" t="s">
        <v>55</v>
      </c>
      <c r="J8" s="8"/>
    </row>
    <row r="9" spans="1:15" ht="15.75" hidden="1" customHeight="1" x14ac:dyDescent="0.2">
      <c r="A9" s="2"/>
      <c r="B9" s="2"/>
      <c r="D9" s="80" t="s">
        <v>52</v>
      </c>
      <c r="H9" s="18" t="s">
        <v>36</v>
      </c>
      <c r="I9" s="82" t="s">
        <v>56</v>
      </c>
      <c r="J9" s="8"/>
    </row>
    <row r="10" spans="1:15" ht="15.75" hidden="1" customHeight="1" x14ac:dyDescent="0.2">
      <c r="A10" s="2"/>
      <c r="B10" s="34"/>
      <c r="C10" s="53"/>
      <c r="D10" s="81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42"/>
      <c r="E11" s="242"/>
      <c r="F11" s="242"/>
      <c r="G11" s="242"/>
      <c r="H11" s="18" t="s">
        <v>42</v>
      </c>
      <c r="I11" s="84"/>
      <c r="J11" s="8"/>
    </row>
    <row r="12" spans="1:15" ht="15.75" customHeight="1" x14ac:dyDescent="0.2">
      <c r="A12" s="2"/>
      <c r="B12" s="27"/>
      <c r="C12" s="52"/>
      <c r="D12" s="247"/>
      <c r="E12" s="247"/>
      <c r="F12" s="247"/>
      <c r="G12" s="247"/>
      <c r="H12" s="18" t="s">
        <v>36</v>
      </c>
      <c r="I12" s="84"/>
      <c r="J12" s="8"/>
    </row>
    <row r="13" spans="1:15" ht="15.75" customHeight="1" x14ac:dyDescent="0.2">
      <c r="A13" s="2"/>
      <c r="B13" s="28"/>
      <c r="C13" s="53"/>
      <c r="D13" s="85"/>
      <c r="E13" s="250"/>
      <c r="F13" s="251"/>
      <c r="G13" s="251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38" t="s">
        <v>26</v>
      </c>
      <c r="B16" s="37" t="s">
        <v>26</v>
      </c>
      <c r="C16" s="58"/>
      <c r="D16" s="59"/>
      <c r="E16" s="232"/>
      <c r="F16" s="233"/>
      <c r="G16" s="232"/>
      <c r="H16" s="233"/>
      <c r="I16" s="232">
        <f>SUMIF(F53:F61,A16,I53:I61)+SUMIF(F53:F61,"PSU",I53:I61)</f>
        <v>0</v>
      </c>
      <c r="J16" s="234"/>
    </row>
    <row r="17" spans="1:10" ht="23.25" customHeight="1" x14ac:dyDescent="0.2">
      <c r="A17" s="138" t="s">
        <v>27</v>
      </c>
      <c r="B17" s="37" t="s">
        <v>27</v>
      </c>
      <c r="C17" s="58"/>
      <c r="D17" s="59"/>
      <c r="E17" s="232"/>
      <c r="F17" s="233"/>
      <c r="G17" s="232"/>
      <c r="H17" s="233"/>
      <c r="I17" s="232">
        <f>SUMIF(F53:F61,A17,I53:I61)</f>
        <v>0</v>
      </c>
      <c r="J17" s="234"/>
    </row>
    <row r="18" spans="1:10" ht="23.25" customHeight="1" x14ac:dyDescent="0.2">
      <c r="A18" s="138" t="s">
        <v>28</v>
      </c>
      <c r="B18" s="37" t="s">
        <v>28</v>
      </c>
      <c r="C18" s="58"/>
      <c r="D18" s="59"/>
      <c r="E18" s="232"/>
      <c r="F18" s="233"/>
      <c r="G18" s="232"/>
      <c r="H18" s="233"/>
      <c r="I18" s="232">
        <f>SUMIF(F53:F61,A18,I53:I61)</f>
        <v>0</v>
      </c>
      <c r="J18" s="234"/>
    </row>
    <row r="19" spans="1:10" ht="23.25" customHeight="1" x14ac:dyDescent="0.2">
      <c r="A19" s="138" t="s">
        <v>87</v>
      </c>
      <c r="B19" s="37" t="s">
        <v>29</v>
      </c>
      <c r="C19" s="58"/>
      <c r="D19" s="59"/>
      <c r="E19" s="232"/>
      <c r="F19" s="233"/>
      <c r="G19" s="232"/>
      <c r="H19" s="233"/>
      <c r="I19" s="232">
        <f>SUMIF(F53:F61,A19,I53:I61)</f>
        <v>0</v>
      </c>
      <c r="J19" s="234"/>
    </row>
    <row r="20" spans="1:10" ht="23.25" customHeight="1" x14ac:dyDescent="0.2">
      <c r="A20" s="138" t="s">
        <v>88</v>
      </c>
      <c r="B20" s="37" t="s">
        <v>30</v>
      </c>
      <c r="C20" s="58"/>
      <c r="D20" s="59"/>
      <c r="E20" s="232"/>
      <c r="F20" s="233"/>
      <c r="G20" s="232"/>
      <c r="H20" s="233"/>
      <c r="I20" s="232">
        <f>SUMIF(F53:F61,A20,I53:I61)</f>
        <v>0</v>
      </c>
      <c r="J20" s="234"/>
    </row>
    <row r="21" spans="1:10" ht="23.25" customHeight="1" x14ac:dyDescent="0.2">
      <c r="A21" s="2"/>
      <c r="B21" s="47" t="s">
        <v>31</v>
      </c>
      <c r="C21" s="60"/>
      <c r="D21" s="61"/>
      <c r="E21" s="245"/>
      <c r="F21" s="246"/>
      <c r="G21" s="245"/>
      <c r="H21" s="246"/>
      <c r="I21" s="245">
        <f>SUM(I16:J20)</f>
        <v>0</v>
      </c>
      <c r="J21" s="263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12</v>
      </c>
      <c r="F23" s="38" t="s">
        <v>0</v>
      </c>
      <c r="G23" s="261">
        <f>ZakladDPHSniVypocet</f>
        <v>0</v>
      </c>
      <c r="H23" s="262"/>
      <c r="I23" s="262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12</v>
      </c>
      <c r="F24" s="38" t="s">
        <v>0</v>
      </c>
      <c r="G24" s="259">
        <f>A23</f>
        <v>0</v>
      </c>
      <c r="H24" s="260"/>
      <c r="I24" s="260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61">
        <f>ZakladDPHZaklVypocet</f>
        <v>0</v>
      </c>
      <c r="H25" s="262"/>
      <c r="I25" s="262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29">
        <f>A25</f>
        <v>0</v>
      </c>
      <c r="H26" s="230"/>
      <c r="I26" s="230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31">
        <f>CenaCelkem-(ZakladDPHSni+DPHSni+ZakladDPHZakl+DPHZakl)</f>
        <v>0</v>
      </c>
      <c r="H27" s="231"/>
      <c r="I27" s="231"/>
      <c r="J27" s="40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265">
        <f>ZakladDPHSniVypocet+ZakladDPHZaklVypocet</f>
        <v>0</v>
      </c>
      <c r="H28" s="265"/>
      <c r="I28" s="265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264">
        <f>A27</f>
        <v>0</v>
      </c>
      <c r="H29" s="264"/>
      <c r="I29" s="264"/>
      <c r="J29" s="118" t="s">
        <v>69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66"/>
      <c r="E34" s="267"/>
      <c r="G34" s="268"/>
      <c r="H34" s="269"/>
      <c r="I34" s="269"/>
      <c r="J34" s="24"/>
    </row>
    <row r="35" spans="1:10" ht="12.75" customHeight="1" x14ac:dyDescent="0.2">
      <c r="A35" s="2"/>
      <c r="B35" s="2"/>
      <c r="D35" s="258" t="s">
        <v>2</v>
      </c>
      <c r="E35" s="258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57</v>
      </c>
      <c r="C39" s="270"/>
      <c r="D39" s="270"/>
      <c r="E39" s="270"/>
      <c r="F39" s="98">
        <f>'SO.00 1 Pol'!AE34+'SO.01 1 Pol'!AE61+'SO.02 1 Pol'!AE46</f>
        <v>0</v>
      </c>
      <c r="G39" s="99">
        <f>'SO.00 1 Pol'!AF34+'SO.01 1 Pol'!AF61+'SO.02 1 Pol'!AF46</f>
        <v>0</v>
      </c>
      <c r="H39" s="100">
        <f t="shared" ref="H39:H45" si="1">(F39*SazbaDPH1/100)+(G39*SazbaDPH2/100)</f>
        <v>0</v>
      </c>
      <c r="I39" s="100">
        <f t="shared" ref="I39:I45" si="2">F39+G39+H39</f>
        <v>0</v>
      </c>
      <c r="J39" s="101" t="str">
        <f t="shared" ref="J39:J45" si="3">IF(_xlfn.SINGLE(CenaCelkemVypocet)=0,"",I39/_xlfn.SINGLE(CenaCelkemVypocet)*100)</f>
        <v/>
      </c>
    </row>
    <row r="40" spans="1:10" ht="25.5" customHeight="1" x14ac:dyDescent="0.2">
      <c r="A40" s="87">
        <v>2</v>
      </c>
      <c r="B40" s="102" t="s">
        <v>58</v>
      </c>
      <c r="C40" s="271" t="s">
        <v>59</v>
      </c>
      <c r="D40" s="271"/>
      <c r="E40" s="271"/>
      <c r="F40" s="103">
        <f>'SO.00 1 Pol'!AE34</f>
        <v>0</v>
      </c>
      <c r="G40" s="104">
        <f>'SO.00 1 Pol'!AF34</f>
        <v>0</v>
      </c>
      <c r="H40" s="104">
        <f t="shared" si="1"/>
        <v>0</v>
      </c>
      <c r="I40" s="104">
        <f t="shared" si="2"/>
        <v>0</v>
      </c>
      <c r="J40" s="105" t="str">
        <f t="shared" si="3"/>
        <v/>
      </c>
    </row>
    <row r="41" spans="1:10" ht="25.5" customHeight="1" x14ac:dyDescent="0.2">
      <c r="A41" s="87">
        <v>3</v>
      </c>
      <c r="B41" s="106" t="s">
        <v>60</v>
      </c>
      <c r="C41" s="270" t="s">
        <v>61</v>
      </c>
      <c r="D41" s="270"/>
      <c r="E41" s="270"/>
      <c r="F41" s="107">
        <f>'SO.00 1 Pol'!AE34</f>
        <v>0</v>
      </c>
      <c r="G41" s="100">
        <f>'SO.00 1 Pol'!AF34</f>
        <v>0</v>
      </c>
      <c r="H41" s="100">
        <f t="shared" si="1"/>
        <v>0</v>
      </c>
      <c r="I41" s="100">
        <f t="shared" si="2"/>
        <v>0</v>
      </c>
      <c r="J41" s="101" t="str">
        <f t="shared" si="3"/>
        <v/>
      </c>
    </row>
    <row r="42" spans="1:10" ht="25.5" customHeight="1" x14ac:dyDescent="0.2">
      <c r="A42" s="87">
        <v>2</v>
      </c>
      <c r="B42" s="102" t="s">
        <v>62</v>
      </c>
      <c r="C42" s="271" t="s">
        <v>63</v>
      </c>
      <c r="D42" s="271"/>
      <c r="E42" s="271"/>
      <c r="F42" s="103">
        <f>'SO.01 1 Pol'!AE61</f>
        <v>0</v>
      </c>
      <c r="G42" s="104">
        <f>'SO.01 1 Pol'!AF61</f>
        <v>0</v>
      </c>
      <c r="H42" s="104">
        <f t="shared" si="1"/>
        <v>0</v>
      </c>
      <c r="I42" s="104">
        <f t="shared" si="2"/>
        <v>0</v>
      </c>
      <c r="J42" s="105" t="str">
        <f t="shared" si="3"/>
        <v/>
      </c>
    </row>
    <row r="43" spans="1:10" ht="25.5" customHeight="1" x14ac:dyDescent="0.2">
      <c r="A43" s="87">
        <v>3</v>
      </c>
      <c r="B43" s="106" t="s">
        <v>60</v>
      </c>
      <c r="C43" s="270" t="s">
        <v>64</v>
      </c>
      <c r="D43" s="270"/>
      <c r="E43" s="270"/>
      <c r="F43" s="107">
        <f>'SO.01 1 Pol'!AE61</f>
        <v>0</v>
      </c>
      <c r="G43" s="100">
        <f>'SO.01 1 Pol'!AF61</f>
        <v>0</v>
      </c>
      <c r="H43" s="100">
        <f t="shared" si="1"/>
        <v>0</v>
      </c>
      <c r="I43" s="100">
        <f t="shared" si="2"/>
        <v>0</v>
      </c>
      <c r="J43" s="101" t="str">
        <f t="shared" si="3"/>
        <v/>
      </c>
    </row>
    <row r="44" spans="1:10" ht="25.5" customHeight="1" x14ac:dyDescent="0.2">
      <c r="A44" s="87">
        <v>2</v>
      </c>
      <c r="B44" s="102" t="s">
        <v>65</v>
      </c>
      <c r="C44" s="271" t="s">
        <v>66</v>
      </c>
      <c r="D44" s="271"/>
      <c r="E44" s="271"/>
      <c r="F44" s="103">
        <f>'SO.02 1 Pol'!AE46</f>
        <v>0</v>
      </c>
      <c r="G44" s="104">
        <f>'SO.02 1 Pol'!AF46</f>
        <v>0</v>
      </c>
      <c r="H44" s="104">
        <f t="shared" si="1"/>
        <v>0</v>
      </c>
      <c r="I44" s="104">
        <f t="shared" si="2"/>
        <v>0</v>
      </c>
      <c r="J44" s="105" t="str">
        <f t="shared" si="3"/>
        <v/>
      </c>
    </row>
    <row r="45" spans="1:10" ht="25.5" customHeight="1" x14ac:dyDescent="0.2">
      <c r="A45" s="87">
        <v>3</v>
      </c>
      <c r="B45" s="106" t="s">
        <v>60</v>
      </c>
      <c r="C45" s="270" t="s">
        <v>67</v>
      </c>
      <c r="D45" s="270"/>
      <c r="E45" s="270"/>
      <c r="F45" s="107">
        <f>'SO.02 1 Pol'!AE46</f>
        <v>0</v>
      </c>
      <c r="G45" s="100">
        <f>'SO.02 1 Pol'!AF46</f>
        <v>0</v>
      </c>
      <c r="H45" s="100">
        <f t="shared" si="1"/>
        <v>0</v>
      </c>
      <c r="I45" s="100">
        <f t="shared" si="2"/>
        <v>0</v>
      </c>
      <c r="J45" s="101" t="str">
        <f t="shared" si="3"/>
        <v/>
      </c>
    </row>
    <row r="46" spans="1:10" ht="25.5" customHeight="1" x14ac:dyDescent="0.2">
      <c r="A46" s="87"/>
      <c r="B46" s="272" t="s">
        <v>68</v>
      </c>
      <c r="C46" s="273"/>
      <c r="D46" s="273"/>
      <c r="E46" s="274"/>
      <c r="F46" s="108">
        <f>SUMIF(A39:A45,"=1",F39:F45)</f>
        <v>0</v>
      </c>
      <c r="G46" s="109">
        <f>SUMIF(A39:A45,"=1",G39:G45)</f>
        <v>0</v>
      </c>
      <c r="H46" s="109">
        <f>SUMIF(A39:A45,"=1",H39:H45)</f>
        <v>0</v>
      </c>
      <c r="I46" s="109">
        <f>SUMIF(A39:A45,"=1",I39:I45)</f>
        <v>0</v>
      </c>
      <c r="J46" s="110">
        <f>SUMIF(A39:A45,"=1",J39:J45)</f>
        <v>0</v>
      </c>
    </row>
    <row r="50" spans="1:10" ht="15.75" x14ac:dyDescent="0.25">
      <c r="B50" s="119" t="s">
        <v>70</v>
      </c>
    </row>
    <row r="52" spans="1:10" ht="25.5" customHeight="1" x14ac:dyDescent="0.2">
      <c r="A52" s="121"/>
      <c r="B52" s="124" t="s">
        <v>18</v>
      </c>
      <c r="C52" s="124" t="s">
        <v>6</v>
      </c>
      <c r="D52" s="125"/>
      <c r="E52" s="125"/>
      <c r="F52" s="126" t="s">
        <v>71</v>
      </c>
      <c r="G52" s="126"/>
      <c r="H52" s="126"/>
      <c r="I52" s="126" t="s">
        <v>31</v>
      </c>
      <c r="J52" s="126" t="s">
        <v>0</v>
      </c>
    </row>
    <row r="53" spans="1:10" ht="36.75" customHeight="1" x14ac:dyDescent="0.2">
      <c r="A53" s="122"/>
      <c r="B53" s="127" t="s">
        <v>60</v>
      </c>
      <c r="C53" s="275" t="s">
        <v>72</v>
      </c>
      <c r="D53" s="276"/>
      <c r="E53" s="276"/>
      <c r="F53" s="134" t="s">
        <v>26</v>
      </c>
      <c r="G53" s="135"/>
      <c r="H53" s="135"/>
      <c r="I53" s="135">
        <f>'SO.01 1 Pol'!G8+'SO.02 1 Pol'!G8</f>
        <v>0</v>
      </c>
      <c r="J53" s="131" t="str">
        <f>IF(I62=0,"",I53/I62*100)</f>
        <v/>
      </c>
    </row>
    <row r="54" spans="1:10" ht="36.75" customHeight="1" x14ac:dyDescent="0.2">
      <c r="A54" s="122"/>
      <c r="B54" s="127" t="s">
        <v>73</v>
      </c>
      <c r="C54" s="275" t="s">
        <v>74</v>
      </c>
      <c r="D54" s="276"/>
      <c r="E54" s="276"/>
      <c r="F54" s="134" t="s">
        <v>26</v>
      </c>
      <c r="G54" s="135"/>
      <c r="H54" s="135"/>
      <c r="I54" s="135">
        <f>'SO.01 1 Pol'!G27</f>
        <v>0</v>
      </c>
      <c r="J54" s="131" t="str">
        <f>IF(I62=0,"",I54/I62*100)</f>
        <v/>
      </c>
    </row>
    <row r="55" spans="1:10" ht="36.75" customHeight="1" x14ac:dyDescent="0.2">
      <c r="A55" s="122"/>
      <c r="B55" s="127" t="s">
        <v>75</v>
      </c>
      <c r="C55" s="275" t="s">
        <v>76</v>
      </c>
      <c r="D55" s="276"/>
      <c r="E55" s="276"/>
      <c r="F55" s="134" t="s">
        <v>26</v>
      </c>
      <c r="G55" s="135"/>
      <c r="H55" s="135"/>
      <c r="I55" s="135">
        <f>'SO.02 1 Pol'!G30</f>
        <v>0</v>
      </c>
      <c r="J55" s="131" t="str">
        <f>IF(I62=0,"",I55/I62*100)</f>
        <v/>
      </c>
    </row>
    <row r="56" spans="1:10" ht="36.75" customHeight="1" x14ac:dyDescent="0.2">
      <c r="A56" s="122"/>
      <c r="B56" s="127" t="s">
        <v>77</v>
      </c>
      <c r="C56" s="275" t="s">
        <v>78</v>
      </c>
      <c r="D56" s="276"/>
      <c r="E56" s="276"/>
      <c r="F56" s="134" t="s">
        <v>26</v>
      </c>
      <c r="G56" s="135"/>
      <c r="H56" s="135"/>
      <c r="I56" s="135">
        <f>'SO.01 1 Pol'!G35</f>
        <v>0</v>
      </c>
      <c r="J56" s="131" t="str">
        <f>IF(I62=0,"",I56/I62*100)</f>
        <v/>
      </c>
    </row>
    <row r="57" spans="1:10" ht="36.75" customHeight="1" x14ac:dyDescent="0.2">
      <c r="A57" s="122"/>
      <c r="B57" s="127" t="s">
        <v>79</v>
      </c>
      <c r="C57" s="275" t="s">
        <v>80</v>
      </c>
      <c r="D57" s="276"/>
      <c r="E57" s="276"/>
      <c r="F57" s="134" t="s">
        <v>26</v>
      </c>
      <c r="G57" s="135"/>
      <c r="H57" s="135"/>
      <c r="I57" s="135">
        <f>'SO.01 1 Pol'!G46</f>
        <v>0</v>
      </c>
      <c r="J57" s="131" t="str">
        <f>IF(I62=0,"",I57/I62*100)</f>
        <v/>
      </c>
    </row>
    <row r="58" spans="1:10" ht="36.75" customHeight="1" x14ac:dyDescent="0.2">
      <c r="A58" s="122"/>
      <c r="B58" s="127" t="s">
        <v>81</v>
      </c>
      <c r="C58" s="275" t="s">
        <v>82</v>
      </c>
      <c r="D58" s="276"/>
      <c r="E58" s="276"/>
      <c r="F58" s="134" t="s">
        <v>26</v>
      </c>
      <c r="G58" s="135"/>
      <c r="H58" s="135"/>
      <c r="I58" s="135">
        <f>'SO.01 1 Pol'!G52+'SO.02 1 Pol'!G43</f>
        <v>0</v>
      </c>
      <c r="J58" s="131" t="str">
        <f>IF(I62=0,"",I58/I62*100)</f>
        <v/>
      </c>
    </row>
    <row r="59" spans="1:10" ht="36.75" customHeight="1" x14ac:dyDescent="0.2">
      <c r="A59" s="122"/>
      <c r="B59" s="127" t="s">
        <v>83</v>
      </c>
      <c r="C59" s="275" t="s">
        <v>84</v>
      </c>
      <c r="D59" s="276"/>
      <c r="E59" s="276"/>
      <c r="F59" s="134" t="s">
        <v>27</v>
      </c>
      <c r="G59" s="135"/>
      <c r="H59" s="135"/>
      <c r="I59" s="135">
        <f>'SO.01 1 Pol'!G54</f>
        <v>0</v>
      </c>
      <c r="J59" s="131" t="str">
        <f>IF(I62=0,"",I59/I62*100)</f>
        <v/>
      </c>
    </row>
    <row r="60" spans="1:10" ht="36.75" customHeight="1" x14ac:dyDescent="0.2">
      <c r="A60" s="122"/>
      <c r="B60" s="127" t="s">
        <v>85</v>
      </c>
      <c r="C60" s="275" t="s">
        <v>86</v>
      </c>
      <c r="D60" s="276"/>
      <c r="E60" s="276"/>
      <c r="F60" s="134" t="s">
        <v>27</v>
      </c>
      <c r="G60" s="135"/>
      <c r="H60" s="135"/>
      <c r="I60" s="135">
        <f>'SO.01 1 Pol'!G58</f>
        <v>0</v>
      </c>
      <c r="J60" s="131" t="str">
        <f>IF(I62=0,"",I60/I62*100)</f>
        <v/>
      </c>
    </row>
    <row r="61" spans="1:10" ht="36.75" customHeight="1" x14ac:dyDescent="0.2">
      <c r="A61" s="122"/>
      <c r="B61" s="127" t="s">
        <v>87</v>
      </c>
      <c r="C61" s="275" t="s">
        <v>29</v>
      </c>
      <c r="D61" s="276"/>
      <c r="E61" s="276"/>
      <c r="F61" s="134" t="s">
        <v>87</v>
      </c>
      <c r="G61" s="135"/>
      <c r="H61" s="135"/>
      <c r="I61" s="135">
        <f>'SO.00 1 Pol'!G8</f>
        <v>0</v>
      </c>
      <c r="J61" s="131" t="str">
        <f>IF(I62=0,"",I61/I62*100)</f>
        <v/>
      </c>
    </row>
    <row r="62" spans="1:10" ht="25.5" customHeight="1" x14ac:dyDescent="0.2">
      <c r="A62" s="123"/>
      <c r="B62" s="128" t="s">
        <v>1</v>
      </c>
      <c r="C62" s="129"/>
      <c r="D62" s="130"/>
      <c r="E62" s="130"/>
      <c r="F62" s="136"/>
      <c r="G62" s="137"/>
      <c r="H62" s="137"/>
      <c r="I62" s="137">
        <f>SUM(I53:I61)</f>
        <v>0</v>
      </c>
      <c r="J62" s="132">
        <f>SUM(J53:J61)</f>
        <v>0</v>
      </c>
    </row>
    <row r="63" spans="1:10" x14ac:dyDescent="0.2">
      <c r="F63" s="86"/>
      <c r="G63" s="86"/>
      <c r="H63" s="86"/>
      <c r="I63" s="86"/>
      <c r="J63" s="133"/>
    </row>
    <row r="64" spans="1:10" x14ac:dyDescent="0.2">
      <c r="F64" s="86"/>
      <c r="G64" s="86"/>
      <c r="H64" s="86"/>
      <c r="I64" s="86"/>
      <c r="J64" s="133"/>
    </row>
    <row r="65" spans="6:10" x14ac:dyDescent="0.2">
      <c r="F65" s="86"/>
      <c r="G65" s="86"/>
      <c r="H65" s="86"/>
      <c r="I65" s="86"/>
      <c r="J65" s="133"/>
    </row>
  </sheetData>
  <sheetProtection algorithmName="SHA-512" hashValue="GxmWbTqc1UZqyV9nZZpo9KQsqwGJEnHQMKZ8dSlzjxtdpV8AbJOUg/3HYgspGH/H7UOvcQzQSlPzLglEdkATow==" saltValue="VwT8WA5GAD6BbE2pKXoSI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0:E60"/>
    <mergeCell ref="C61:E61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77" t="s">
        <v>7</v>
      </c>
      <c r="B1" s="277"/>
      <c r="C1" s="278"/>
      <c r="D1" s="277"/>
      <c r="E1" s="277"/>
      <c r="F1" s="277"/>
      <c r="G1" s="277"/>
    </row>
    <row r="2" spans="1:7" ht="24.95" customHeight="1" x14ac:dyDescent="0.2">
      <c r="A2" s="49" t="s">
        <v>8</v>
      </c>
      <c r="B2" s="48"/>
      <c r="C2" s="279"/>
      <c r="D2" s="279"/>
      <c r="E2" s="279"/>
      <c r="F2" s="279"/>
      <c r="G2" s="280"/>
    </row>
    <row r="3" spans="1:7" ht="24.95" customHeight="1" x14ac:dyDescent="0.2">
      <c r="A3" s="49" t="s">
        <v>9</v>
      </c>
      <c r="B3" s="48"/>
      <c r="C3" s="279"/>
      <c r="D3" s="279"/>
      <c r="E3" s="279"/>
      <c r="F3" s="279"/>
      <c r="G3" s="280"/>
    </row>
    <row r="4" spans="1:7" ht="24.95" customHeight="1" x14ac:dyDescent="0.2">
      <c r="A4" s="49" t="s">
        <v>10</v>
      </c>
      <c r="B4" s="48"/>
      <c r="C4" s="279"/>
      <c r="D4" s="279"/>
      <c r="E4" s="279"/>
      <c r="F4" s="279"/>
      <c r="G4" s="280"/>
    </row>
    <row r="5" spans="1:7" x14ac:dyDescent="0.2">
      <c r="B5" s="4"/>
      <c r="C5" s="5"/>
      <c r="D5" s="6"/>
    </row>
  </sheetData>
  <sheetProtection algorithmName="SHA-512" hashValue="OMl1PGqu34cewMm8ar8EmJi7+7YAHxSUr/gWMRyS2tscYrteecEIH29//RgsnoFxFpnPuEos1won+kcRBDjU/A==" saltValue="Ub3TenIWpk0Px/PrA+m2n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8E1036-DE8B-45B8-9FE0-D804AF3AFEF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97" t="s">
        <v>7</v>
      </c>
      <c r="B1" s="297"/>
      <c r="C1" s="297"/>
      <c r="D1" s="297"/>
      <c r="E1" s="297"/>
      <c r="F1" s="297"/>
      <c r="G1" s="297"/>
      <c r="AG1" t="s">
        <v>89</v>
      </c>
    </row>
    <row r="2" spans="1:60" ht="24.95" customHeight="1" x14ac:dyDescent="0.2">
      <c r="A2" s="49" t="s">
        <v>8</v>
      </c>
      <c r="B2" s="48" t="s">
        <v>43</v>
      </c>
      <c r="C2" s="298" t="s">
        <v>44</v>
      </c>
      <c r="D2" s="299"/>
      <c r="E2" s="299"/>
      <c r="F2" s="299"/>
      <c r="G2" s="300"/>
      <c r="AG2" t="s">
        <v>90</v>
      </c>
    </row>
    <row r="3" spans="1:60" ht="24.95" customHeight="1" x14ac:dyDescent="0.2">
      <c r="A3" s="49" t="s">
        <v>9</v>
      </c>
      <c r="B3" s="48" t="s">
        <v>58</v>
      </c>
      <c r="C3" s="298" t="s">
        <v>59</v>
      </c>
      <c r="D3" s="299"/>
      <c r="E3" s="299"/>
      <c r="F3" s="299"/>
      <c r="G3" s="300"/>
      <c r="AC3" s="120" t="s">
        <v>90</v>
      </c>
      <c r="AG3" t="s">
        <v>91</v>
      </c>
    </row>
    <row r="4" spans="1:60" ht="24.95" customHeight="1" x14ac:dyDescent="0.2">
      <c r="A4" s="139" t="s">
        <v>10</v>
      </c>
      <c r="B4" s="140" t="s">
        <v>60</v>
      </c>
      <c r="C4" s="301" t="s">
        <v>61</v>
      </c>
      <c r="D4" s="302"/>
      <c r="E4" s="302"/>
      <c r="F4" s="302"/>
      <c r="G4" s="303"/>
      <c r="AG4" t="s">
        <v>92</v>
      </c>
    </row>
    <row r="5" spans="1:60" x14ac:dyDescent="0.2">
      <c r="D5" s="10"/>
    </row>
    <row r="6" spans="1:60" ht="38.25" x14ac:dyDescent="0.2">
      <c r="A6" s="142" t="s">
        <v>93</v>
      </c>
      <c r="B6" s="144" t="s">
        <v>94</v>
      </c>
      <c r="C6" s="144" t="s">
        <v>95</v>
      </c>
      <c r="D6" s="143" t="s">
        <v>96</v>
      </c>
      <c r="E6" s="142" t="s">
        <v>97</v>
      </c>
      <c r="F6" s="141" t="s">
        <v>98</v>
      </c>
      <c r="G6" s="142" t="s">
        <v>31</v>
      </c>
      <c r="H6" s="145" t="s">
        <v>32</v>
      </c>
      <c r="I6" s="145" t="s">
        <v>99</v>
      </c>
      <c r="J6" s="145" t="s">
        <v>33</v>
      </c>
      <c r="K6" s="145" t="s">
        <v>100</v>
      </c>
      <c r="L6" s="145" t="s">
        <v>101</v>
      </c>
      <c r="M6" s="145" t="s">
        <v>102</v>
      </c>
      <c r="N6" s="145" t="s">
        <v>103</v>
      </c>
      <c r="O6" s="145" t="s">
        <v>104</v>
      </c>
      <c r="P6" s="145" t="s">
        <v>105</v>
      </c>
      <c r="Q6" s="145" t="s">
        <v>106</v>
      </c>
      <c r="R6" s="145" t="s">
        <v>107</v>
      </c>
      <c r="S6" s="145" t="s">
        <v>108</v>
      </c>
      <c r="T6" s="145" t="s">
        <v>109</v>
      </c>
      <c r="U6" s="145" t="s">
        <v>110</v>
      </c>
      <c r="V6" s="145" t="s">
        <v>111</v>
      </c>
      <c r="W6" s="145" t="s">
        <v>112</v>
      </c>
      <c r="X6" s="145" t="s">
        <v>113</v>
      </c>
      <c r="Y6" s="145" t="s">
        <v>114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0" t="s">
        <v>115</v>
      </c>
      <c r="B8" s="161" t="s">
        <v>87</v>
      </c>
      <c r="C8" s="182" t="s">
        <v>29</v>
      </c>
      <c r="D8" s="162"/>
      <c r="E8" s="163"/>
      <c r="F8" s="164"/>
      <c r="G8" s="164">
        <f>SUMIF(AG9:AG32,"&lt;&gt;NOR",G9:G32)</f>
        <v>0</v>
      </c>
      <c r="H8" s="164"/>
      <c r="I8" s="164">
        <f>SUM(I9:I32)</f>
        <v>0</v>
      </c>
      <c r="J8" s="164"/>
      <c r="K8" s="164">
        <f>SUM(K9:K32)</f>
        <v>0</v>
      </c>
      <c r="L8" s="164"/>
      <c r="M8" s="164">
        <f>SUM(M9:M32)</f>
        <v>0</v>
      </c>
      <c r="N8" s="163"/>
      <c r="O8" s="163">
        <f>SUM(O9:O32)</f>
        <v>0</v>
      </c>
      <c r="P8" s="163"/>
      <c r="Q8" s="163">
        <f>SUM(Q9:Q32)</f>
        <v>0</v>
      </c>
      <c r="R8" s="164"/>
      <c r="S8" s="164"/>
      <c r="T8" s="165"/>
      <c r="U8" s="159"/>
      <c r="V8" s="159">
        <f>SUM(V9:V32)</f>
        <v>0</v>
      </c>
      <c r="W8" s="159"/>
      <c r="X8" s="159"/>
      <c r="Y8" s="159"/>
      <c r="AG8" t="s">
        <v>116</v>
      </c>
    </row>
    <row r="9" spans="1:60" ht="22.5" outlineLevel="1" x14ac:dyDescent="0.2">
      <c r="A9" s="174">
        <v>1</v>
      </c>
      <c r="B9" s="175" t="s">
        <v>117</v>
      </c>
      <c r="C9" s="183" t="s">
        <v>118</v>
      </c>
      <c r="D9" s="176" t="s">
        <v>119</v>
      </c>
      <c r="E9" s="177">
        <v>1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/>
      <c r="S9" s="179" t="s">
        <v>120</v>
      </c>
      <c r="T9" s="180" t="s">
        <v>121</v>
      </c>
      <c r="U9" s="157">
        <v>0</v>
      </c>
      <c r="V9" s="157">
        <f>ROUND(E9*U9,2)</f>
        <v>0</v>
      </c>
      <c r="W9" s="157"/>
      <c r="X9" s="157" t="s">
        <v>122</v>
      </c>
      <c r="Y9" s="157" t="s">
        <v>123</v>
      </c>
      <c r="Z9" s="146"/>
      <c r="AA9" s="146"/>
      <c r="AB9" s="146"/>
      <c r="AC9" s="146"/>
      <c r="AD9" s="146"/>
      <c r="AE9" s="146"/>
      <c r="AF9" s="146"/>
      <c r="AG9" s="146" t="s">
        <v>124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74">
        <v>2</v>
      </c>
      <c r="B10" s="175" t="s">
        <v>125</v>
      </c>
      <c r="C10" s="183" t="s">
        <v>126</v>
      </c>
      <c r="D10" s="176" t="s">
        <v>119</v>
      </c>
      <c r="E10" s="177">
        <v>1</v>
      </c>
      <c r="F10" s="178"/>
      <c r="G10" s="179">
        <f>ROUND(E10*F10,2)</f>
        <v>0</v>
      </c>
      <c r="H10" s="178"/>
      <c r="I10" s="179">
        <f>ROUND(E10*H10,2)</f>
        <v>0</v>
      </c>
      <c r="J10" s="178"/>
      <c r="K10" s="179">
        <f>ROUND(E10*J10,2)</f>
        <v>0</v>
      </c>
      <c r="L10" s="179">
        <v>21</v>
      </c>
      <c r="M10" s="179">
        <f>G10*(1+L10/100)</f>
        <v>0</v>
      </c>
      <c r="N10" s="177">
        <v>0</v>
      </c>
      <c r="O10" s="177">
        <f>ROUND(E10*N10,2)</f>
        <v>0</v>
      </c>
      <c r="P10" s="177">
        <v>0</v>
      </c>
      <c r="Q10" s="177">
        <f>ROUND(E10*P10,2)</f>
        <v>0</v>
      </c>
      <c r="R10" s="179"/>
      <c r="S10" s="179" t="s">
        <v>120</v>
      </c>
      <c r="T10" s="180" t="s">
        <v>121</v>
      </c>
      <c r="U10" s="157">
        <v>0</v>
      </c>
      <c r="V10" s="157">
        <f>ROUND(E10*U10,2)</f>
        <v>0</v>
      </c>
      <c r="W10" s="157"/>
      <c r="X10" s="157" t="s">
        <v>122</v>
      </c>
      <c r="Y10" s="157" t="s">
        <v>123</v>
      </c>
      <c r="Z10" s="146"/>
      <c r="AA10" s="146"/>
      <c r="AB10" s="146"/>
      <c r="AC10" s="146"/>
      <c r="AD10" s="146"/>
      <c r="AE10" s="146"/>
      <c r="AF10" s="146"/>
      <c r="AG10" s="146" t="s">
        <v>124</v>
      </c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 x14ac:dyDescent="0.2">
      <c r="A11" s="167">
        <v>3</v>
      </c>
      <c r="B11" s="168" t="s">
        <v>127</v>
      </c>
      <c r="C11" s="184" t="s">
        <v>128</v>
      </c>
      <c r="D11" s="169" t="s">
        <v>119</v>
      </c>
      <c r="E11" s="170">
        <v>1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0">
        <v>0</v>
      </c>
      <c r="O11" s="170">
        <f>ROUND(E11*N11,2)</f>
        <v>0</v>
      </c>
      <c r="P11" s="170">
        <v>0</v>
      </c>
      <c r="Q11" s="170">
        <f>ROUND(E11*P11,2)</f>
        <v>0</v>
      </c>
      <c r="R11" s="172"/>
      <c r="S11" s="172" t="s">
        <v>120</v>
      </c>
      <c r="T11" s="173" t="s">
        <v>121</v>
      </c>
      <c r="U11" s="157">
        <v>0</v>
      </c>
      <c r="V11" s="157">
        <f>ROUND(E11*U11,2)</f>
        <v>0</v>
      </c>
      <c r="W11" s="157"/>
      <c r="X11" s="157" t="s">
        <v>122</v>
      </c>
      <c r="Y11" s="157" t="s">
        <v>123</v>
      </c>
      <c r="Z11" s="146"/>
      <c r="AA11" s="146"/>
      <c r="AB11" s="146"/>
      <c r="AC11" s="146"/>
      <c r="AD11" s="146"/>
      <c r="AE11" s="146"/>
      <c r="AF11" s="146"/>
      <c r="AG11" s="146" t="s">
        <v>124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ht="33.75" outlineLevel="2" x14ac:dyDescent="0.2">
      <c r="A12" s="153"/>
      <c r="B12" s="154"/>
      <c r="C12" s="293" t="s">
        <v>129</v>
      </c>
      <c r="D12" s="294"/>
      <c r="E12" s="294"/>
      <c r="F12" s="294"/>
      <c r="G12" s="294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6"/>
      <c r="AA12" s="146"/>
      <c r="AB12" s="146"/>
      <c r="AC12" s="146"/>
      <c r="AD12" s="146"/>
      <c r="AE12" s="146"/>
      <c r="AF12" s="146"/>
      <c r="AG12" s="146" t="s">
        <v>130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81" t="str">
        <f>C12</f>
        <v>Uvedení všech povrchů dotčených stavbou do původního stavu (komunikace, chodníky zeleň, příkopy, propustky), včetně opravy, údržby a průběžného čištění, kropení komunikací užívaných v průběhu stavby</v>
      </c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67">
        <v>4</v>
      </c>
      <c r="B13" s="168" t="s">
        <v>131</v>
      </c>
      <c r="C13" s="184" t="s">
        <v>132</v>
      </c>
      <c r="D13" s="169" t="s">
        <v>133</v>
      </c>
      <c r="E13" s="170">
        <v>1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0">
        <v>0</v>
      </c>
      <c r="O13" s="170">
        <f>ROUND(E13*N13,2)</f>
        <v>0</v>
      </c>
      <c r="P13" s="170">
        <v>0</v>
      </c>
      <c r="Q13" s="170">
        <f>ROUND(E13*P13,2)</f>
        <v>0</v>
      </c>
      <c r="R13" s="172"/>
      <c r="S13" s="172" t="s">
        <v>134</v>
      </c>
      <c r="T13" s="173" t="s">
        <v>121</v>
      </c>
      <c r="U13" s="157">
        <v>0</v>
      </c>
      <c r="V13" s="157">
        <f>ROUND(E13*U13,2)</f>
        <v>0</v>
      </c>
      <c r="W13" s="157"/>
      <c r="X13" s="157" t="s">
        <v>135</v>
      </c>
      <c r="Y13" s="157" t="s">
        <v>123</v>
      </c>
      <c r="Z13" s="146"/>
      <c r="AA13" s="146"/>
      <c r="AB13" s="146"/>
      <c r="AC13" s="146"/>
      <c r="AD13" s="146"/>
      <c r="AE13" s="146"/>
      <c r="AF13" s="146"/>
      <c r="AG13" s="146" t="s">
        <v>136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">
      <c r="A14" s="153"/>
      <c r="B14" s="154"/>
      <c r="C14" s="293" t="s">
        <v>166</v>
      </c>
      <c r="D14" s="294"/>
      <c r="E14" s="294"/>
      <c r="F14" s="294"/>
      <c r="G14" s="294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6"/>
      <c r="AA14" s="146"/>
      <c r="AB14" s="146"/>
      <c r="AC14" s="146"/>
      <c r="AD14" s="146"/>
      <c r="AE14" s="146"/>
      <c r="AF14" s="146"/>
      <c r="AG14" s="146" t="s">
        <v>130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3" x14ac:dyDescent="0.2">
      <c r="A15" s="153"/>
      <c r="B15" s="154"/>
      <c r="C15" s="295" t="s">
        <v>137</v>
      </c>
      <c r="D15" s="296"/>
      <c r="E15" s="296"/>
      <c r="F15" s="296"/>
      <c r="G15" s="296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6"/>
      <c r="AA15" s="146"/>
      <c r="AB15" s="146"/>
      <c r="AC15" s="146"/>
      <c r="AD15" s="146"/>
      <c r="AE15" s="146"/>
      <c r="AF15" s="146"/>
      <c r="AG15" s="146" t="s">
        <v>130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81" t="str">
        <f>C15</f>
        <v>Vyhotovení protokolu o vytyčení stavby se seznamem souřadnic vytyčených bodů a jejich polohopisnými (S-JTSK) a výškopisnými (Bpv) hodnotami.</v>
      </c>
      <c r="BB15" s="146"/>
      <c r="BC15" s="146"/>
      <c r="BD15" s="146"/>
      <c r="BE15" s="146"/>
      <c r="BF15" s="146"/>
      <c r="BG15" s="146"/>
      <c r="BH15" s="146"/>
    </row>
    <row r="16" spans="1:60" outlineLevel="1" x14ac:dyDescent="0.2">
      <c r="A16" s="167">
        <v>5</v>
      </c>
      <c r="B16" s="168" t="s">
        <v>138</v>
      </c>
      <c r="C16" s="184" t="s">
        <v>139</v>
      </c>
      <c r="D16" s="169" t="s">
        <v>133</v>
      </c>
      <c r="E16" s="170">
        <v>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2"/>
      <c r="S16" s="172" t="s">
        <v>134</v>
      </c>
      <c r="T16" s="173" t="s">
        <v>121</v>
      </c>
      <c r="U16" s="157">
        <v>0</v>
      </c>
      <c r="V16" s="157">
        <f>ROUND(E16*U16,2)</f>
        <v>0</v>
      </c>
      <c r="W16" s="157"/>
      <c r="X16" s="157" t="s">
        <v>135</v>
      </c>
      <c r="Y16" s="157" t="s">
        <v>123</v>
      </c>
      <c r="Z16" s="146"/>
      <c r="AA16" s="146"/>
      <c r="AB16" s="146"/>
      <c r="AC16" s="146"/>
      <c r="AD16" s="146"/>
      <c r="AE16" s="146"/>
      <c r="AF16" s="146"/>
      <c r="AG16" s="146" t="s">
        <v>136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ht="22.5" outlineLevel="2" x14ac:dyDescent="0.2">
      <c r="A17" s="153"/>
      <c r="B17" s="154"/>
      <c r="C17" s="293" t="s">
        <v>140</v>
      </c>
      <c r="D17" s="294"/>
      <c r="E17" s="294"/>
      <c r="F17" s="294"/>
      <c r="G17" s="294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6"/>
      <c r="AA17" s="146"/>
      <c r="AB17" s="146"/>
      <c r="AC17" s="146"/>
      <c r="AD17" s="146"/>
      <c r="AE17" s="146"/>
      <c r="AF17" s="146"/>
      <c r="AG17" s="146" t="s">
        <v>130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81" t="str">
        <f>C17</f>
        <v>- náklady na provedení skutečného zaměření stavby v rozsahu nezbytném pro zápis změny do katastru nemovitostí.</v>
      </c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67">
        <v>6</v>
      </c>
      <c r="B18" s="168" t="s">
        <v>141</v>
      </c>
      <c r="C18" s="184" t="s">
        <v>142</v>
      </c>
      <c r="D18" s="169" t="s">
        <v>133</v>
      </c>
      <c r="E18" s="170">
        <v>1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2"/>
      <c r="S18" s="172" t="s">
        <v>134</v>
      </c>
      <c r="T18" s="173" t="s">
        <v>121</v>
      </c>
      <c r="U18" s="157">
        <v>0</v>
      </c>
      <c r="V18" s="157">
        <f>ROUND(E18*U18,2)</f>
        <v>0</v>
      </c>
      <c r="W18" s="157"/>
      <c r="X18" s="157" t="s">
        <v>135</v>
      </c>
      <c r="Y18" s="157" t="s">
        <v>123</v>
      </c>
      <c r="Z18" s="146"/>
      <c r="AA18" s="146"/>
      <c r="AB18" s="146"/>
      <c r="AC18" s="146"/>
      <c r="AD18" s="146"/>
      <c r="AE18" s="146"/>
      <c r="AF18" s="146"/>
      <c r="AG18" s="146" t="s">
        <v>136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ht="22.5" outlineLevel="2" x14ac:dyDescent="0.2">
      <c r="A19" s="153"/>
      <c r="B19" s="154"/>
      <c r="C19" s="293" t="s">
        <v>143</v>
      </c>
      <c r="D19" s="294"/>
      <c r="E19" s="294"/>
      <c r="F19" s="294"/>
      <c r="G19" s="294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6"/>
      <c r="AA19" s="146"/>
      <c r="AB19" s="146"/>
      <c r="AC19" s="146"/>
      <c r="AD19" s="146"/>
      <c r="AE19" s="146"/>
      <c r="AF19" s="146"/>
      <c r="AG19" s="146" t="s">
        <v>130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81" t="str">
        <f>C19</f>
        <v>Náklady na vyhotovení dokumentace skutečného provedení stavby a její předání objednateli v požadované formě a požadovaném počtu.</v>
      </c>
      <c r="BB19" s="146"/>
      <c r="BC19" s="146"/>
      <c r="BD19" s="146"/>
      <c r="BE19" s="146"/>
      <c r="BF19" s="146"/>
      <c r="BG19" s="146"/>
      <c r="BH19" s="146"/>
    </row>
    <row r="20" spans="1:60" ht="22.5" outlineLevel="3" x14ac:dyDescent="0.2">
      <c r="A20" s="153"/>
      <c r="B20" s="154"/>
      <c r="C20" s="295" t="s">
        <v>144</v>
      </c>
      <c r="D20" s="296"/>
      <c r="E20" s="296"/>
      <c r="F20" s="296"/>
      <c r="G20" s="296"/>
      <c r="H20" s="157"/>
      <c r="I20" s="157"/>
      <c r="J20" s="157"/>
      <c r="K20" s="157"/>
      <c r="L20" s="157"/>
      <c r="M20" s="157"/>
      <c r="N20" s="156"/>
      <c r="O20" s="156"/>
      <c r="P20" s="156"/>
      <c r="Q20" s="156"/>
      <c r="R20" s="157"/>
      <c r="S20" s="157"/>
      <c r="T20" s="157"/>
      <c r="U20" s="157"/>
      <c r="V20" s="157"/>
      <c r="W20" s="157"/>
      <c r="X20" s="157"/>
      <c r="Y20" s="157"/>
      <c r="Z20" s="146"/>
      <c r="AA20" s="146"/>
      <c r="AB20" s="146"/>
      <c r="AC20" s="146"/>
      <c r="AD20" s="146"/>
      <c r="AE20" s="146"/>
      <c r="AF20" s="146"/>
      <c r="AG20" s="146" t="s">
        <v>130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81" t="str">
        <f>C20</f>
        <v>- 3x vyhotovení - dokumentace v listinné a 2x na CD vdigitální podobě v souladu se stavebním zákonem a provádějícími předpisy, zakreslení změn PD, vč. revizí, prohlášení o shodě apod.</v>
      </c>
      <c r="BB20" s="146"/>
      <c r="BC20" s="146"/>
      <c r="BD20" s="146"/>
      <c r="BE20" s="146"/>
      <c r="BF20" s="146"/>
      <c r="BG20" s="146"/>
      <c r="BH20" s="146"/>
    </row>
    <row r="21" spans="1:60" outlineLevel="1" x14ac:dyDescent="0.2">
      <c r="A21" s="167">
        <v>7</v>
      </c>
      <c r="B21" s="168" t="s">
        <v>145</v>
      </c>
      <c r="C21" s="184" t="s">
        <v>146</v>
      </c>
      <c r="D21" s="169" t="s">
        <v>133</v>
      </c>
      <c r="E21" s="170">
        <v>1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/>
      <c r="S21" s="172" t="s">
        <v>134</v>
      </c>
      <c r="T21" s="173" t="s">
        <v>121</v>
      </c>
      <c r="U21" s="157">
        <v>0</v>
      </c>
      <c r="V21" s="157">
        <f>ROUND(E21*U21,2)</f>
        <v>0</v>
      </c>
      <c r="W21" s="157"/>
      <c r="X21" s="157" t="s">
        <v>135</v>
      </c>
      <c r="Y21" s="157" t="s">
        <v>123</v>
      </c>
      <c r="Z21" s="146"/>
      <c r="AA21" s="146"/>
      <c r="AB21" s="146"/>
      <c r="AC21" s="146"/>
      <c r="AD21" s="146"/>
      <c r="AE21" s="146"/>
      <c r="AF21" s="146"/>
      <c r="AG21" s="146" t="s">
        <v>136</v>
      </c>
      <c r="AH21" s="146"/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ht="22.5" outlineLevel="2" x14ac:dyDescent="0.2">
      <c r="A22" s="153"/>
      <c r="B22" s="154"/>
      <c r="C22" s="293" t="s">
        <v>147</v>
      </c>
      <c r="D22" s="294"/>
      <c r="E22" s="294"/>
      <c r="F22" s="294"/>
      <c r="G22" s="294"/>
      <c r="H22" s="157"/>
      <c r="I22" s="157"/>
      <c r="J22" s="157"/>
      <c r="K22" s="157"/>
      <c r="L22" s="157"/>
      <c r="M22" s="157"/>
      <c r="N22" s="156"/>
      <c r="O22" s="156"/>
      <c r="P22" s="156"/>
      <c r="Q22" s="156"/>
      <c r="R22" s="157"/>
      <c r="S22" s="157"/>
      <c r="T22" s="157"/>
      <c r="U22" s="157"/>
      <c r="V22" s="157"/>
      <c r="W22" s="157"/>
      <c r="X22" s="157"/>
      <c r="Y22" s="157"/>
      <c r="Z22" s="146"/>
      <c r="AA22" s="146"/>
      <c r="AB22" s="146"/>
      <c r="AC22" s="146"/>
      <c r="AD22" s="146"/>
      <c r="AE22" s="146"/>
      <c r="AF22" s="146"/>
      <c r="AG22" s="146" t="s">
        <v>130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81" t="str">
        <f>C22</f>
        <v>Náklady zhotovitele, související s prováděním zkoušek a revizí předepsaných technickými normami, TP nebo objednatelem a které jsou pro provedení díla nezbytné.</v>
      </c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67">
        <v>8</v>
      </c>
      <c r="B23" s="168" t="s">
        <v>148</v>
      </c>
      <c r="C23" s="184" t="s">
        <v>149</v>
      </c>
      <c r="D23" s="169" t="s">
        <v>133</v>
      </c>
      <c r="E23" s="170">
        <v>1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0">
        <v>0</v>
      </c>
      <c r="O23" s="170">
        <f>ROUND(E23*N23,2)</f>
        <v>0</v>
      </c>
      <c r="P23" s="170">
        <v>0</v>
      </c>
      <c r="Q23" s="170">
        <f>ROUND(E23*P23,2)</f>
        <v>0</v>
      </c>
      <c r="R23" s="172"/>
      <c r="S23" s="172" t="s">
        <v>134</v>
      </c>
      <c r="T23" s="173" t="s">
        <v>121</v>
      </c>
      <c r="U23" s="157">
        <v>0</v>
      </c>
      <c r="V23" s="157">
        <f>ROUND(E23*U23,2)</f>
        <v>0</v>
      </c>
      <c r="W23" s="157"/>
      <c r="X23" s="157" t="s">
        <v>135</v>
      </c>
      <c r="Y23" s="157" t="s">
        <v>123</v>
      </c>
      <c r="Z23" s="146"/>
      <c r="AA23" s="146"/>
      <c r="AB23" s="146"/>
      <c r="AC23" s="146"/>
      <c r="AD23" s="146"/>
      <c r="AE23" s="146"/>
      <c r="AF23" s="146"/>
      <c r="AG23" s="146" t="s">
        <v>136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ht="33.75" outlineLevel="2" x14ac:dyDescent="0.2">
      <c r="A24" s="153"/>
      <c r="B24" s="154"/>
      <c r="C24" s="293" t="s">
        <v>150</v>
      </c>
      <c r="D24" s="294"/>
      <c r="E24" s="294"/>
      <c r="F24" s="294"/>
      <c r="G24" s="294"/>
      <c r="H24" s="157"/>
      <c r="I24" s="157"/>
      <c r="J24" s="157"/>
      <c r="K24" s="157"/>
      <c r="L24" s="157"/>
      <c r="M24" s="157"/>
      <c r="N24" s="156"/>
      <c r="O24" s="156"/>
      <c r="P24" s="156"/>
      <c r="Q24" s="156"/>
      <c r="R24" s="157"/>
      <c r="S24" s="157"/>
      <c r="T24" s="157"/>
      <c r="U24" s="157"/>
      <c r="V24" s="157"/>
      <c r="W24" s="157"/>
      <c r="X24" s="157"/>
      <c r="Y24" s="157"/>
      <c r="Z24" s="146"/>
      <c r="AA24" s="146"/>
      <c r="AB24" s="146"/>
      <c r="AC24" s="146"/>
      <c r="AD24" s="146"/>
      <c r="AE24" s="146"/>
      <c r="AF24" s="146"/>
      <c r="AG24" s="146" t="s">
        <v>130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81" t="str">
        <f>C24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4" s="146"/>
      <c r="BC24" s="146"/>
      <c r="BD24" s="146"/>
      <c r="BE24" s="146"/>
      <c r="BF24" s="146"/>
      <c r="BG24" s="146"/>
      <c r="BH24" s="146"/>
    </row>
    <row r="25" spans="1:60" outlineLevel="1" x14ac:dyDescent="0.2">
      <c r="A25" s="167">
        <v>9</v>
      </c>
      <c r="B25" s="168" t="s">
        <v>151</v>
      </c>
      <c r="C25" s="184" t="s">
        <v>152</v>
      </c>
      <c r="D25" s="169" t="s">
        <v>133</v>
      </c>
      <c r="E25" s="170">
        <v>1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2"/>
      <c r="S25" s="172" t="s">
        <v>134</v>
      </c>
      <c r="T25" s="173" t="s">
        <v>121</v>
      </c>
      <c r="U25" s="157">
        <v>0</v>
      </c>
      <c r="V25" s="157">
        <f>ROUND(E25*U25,2)</f>
        <v>0</v>
      </c>
      <c r="W25" s="157"/>
      <c r="X25" s="157" t="s">
        <v>135</v>
      </c>
      <c r="Y25" s="157" t="s">
        <v>123</v>
      </c>
      <c r="Z25" s="146"/>
      <c r="AA25" s="146"/>
      <c r="AB25" s="146"/>
      <c r="AC25" s="146"/>
      <c r="AD25" s="146"/>
      <c r="AE25" s="146"/>
      <c r="AF25" s="146"/>
      <c r="AG25" s="146" t="s">
        <v>136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ht="33.75" outlineLevel="2" x14ac:dyDescent="0.2">
      <c r="A26" s="153"/>
      <c r="B26" s="154"/>
      <c r="C26" s="293" t="s">
        <v>153</v>
      </c>
      <c r="D26" s="294"/>
      <c r="E26" s="294"/>
      <c r="F26" s="294"/>
      <c r="G26" s="294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130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81" t="str">
        <f>C26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67">
        <v>10</v>
      </c>
      <c r="B27" s="168" t="s">
        <v>154</v>
      </c>
      <c r="C27" s="184" t="s">
        <v>155</v>
      </c>
      <c r="D27" s="169" t="s">
        <v>119</v>
      </c>
      <c r="E27" s="170">
        <v>1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0">
        <v>0</v>
      </c>
      <c r="O27" s="170">
        <f>ROUND(E27*N27,2)</f>
        <v>0</v>
      </c>
      <c r="P27" s="170">
        <v>0</v>
      </c>
      <c r="Q27" s="170">
        <f>ROUND(E27*P27,2)</f>
        <v>0</v>
      </c>
      <c r="R27" s="172"/>
      <c r="S27" s="172" t="s">
        <v>120</v>
      </c>
      <c r="T27" s="173" t="s">
        <v>121</v>
      </c>
      <c r="U27" s="157">
        <v>0</v>
      </c>
      <c r="V27" s="157">
        <f>ROUND(E27*U27,2)</f>
        <v>0</v>
      </c>
      <c r="W27" s="157"/>
      <c r="X27" s="157" t="s">
        <v>135</v>
      </c>
      <c r="Y27" s="157" t="s">
        <v>123</v>
      </c>
      <c r="Z27" s="146"/>
      <c r="AA27" s="146"/>
      <c r="AB27" s="146"/>
      <c r="AC27" s="146"/>
      <c r="AD27" s="146"/>
      <c r="AE27" s="146"/>
      <c r="AF27" s="146"/>
      <c r="AG27" s="146" t="s">
        <v>136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ht="22.5" outlineLevel="2" x14ac:dyDescent="0.2">
      <c r="A28" s="153"/>
      <c r="B28" s="154"/>
      <c r="C28" s="293" t="s">
        <v>156</v>
      </c>
      <c r="D28" s="294"/>
      <c r="E28" s="294"/>
      <c r="F28" s="294"/>
      <c r="G28" s="294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6"/>
      <c r="AA28" s="146"/>
      <c r="AB28" s="146"/>
      <c r="AC28" s="146"/>
      <c r="AD28" s="146"/>
      <c r="AE28" s="146"/>
      <c r="AF28" s="146"/>
      <c r="AG28" s="146" t="s">
        <v>130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81" t="str">
        <f>C28</f>
        <v>Fotodokumentace stavby před zahájením stavby, v průběhu výstavby a po stavbě. Zařazení fotek do fotoalba v časové posloupnosti a popisem činnosti a číslem objektů v listinné a digitální podobě.</v>
      </c>
      <c r="BB28" s="146"/>
      <c r="BC28" s="146"/>
      <c r="BD28" s="146"/>
      <c r="BE28" s="146"/>
      <c r="BF28" s="146"/>
      <c r="BG28" s="146"/>
      <c r="BH28" s="146"/>
    </row>
    <row r="29" spans="1:60" ht="33.75" outlineLevel="3" x14ac:dyDescent="0.2">
      <c r="A29" s="153"/>
      <c r="B29" s="154"/>
      <c r="C29" s="295" t="s">
        <v>157</v>
      </c>
      <c r="D29" s="296"/>
      <c r="E29" s="296"/>
      <c r="F29" s="296"/>
      <c r="G29" s="296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6"/>
      <c r="AA29" s="146"/>
      <c r="AB29" s="146"/>
      <c r="AC29" s="146"/>
      <c r="AD29" s="146"/>
      <c r="AE29" s="146"/>
      <c r="AF29" s="146"/>
      <c r="AG29" s="146" t="s">
        <v>130</v>
      </c>
      <c r="AH29" s="146"/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81" t="str">
        <f>C29</f>
        <v>Zhotovitel zaznamená průběh prací. Fotky budou dokládat postup prací po jednotlivých dnech a fakturovaných položkách, nasazení jednotlivých mechanizmů, prováděných zkouškách, bude předáno na CD s popisem po jednotlivých dnech.</v>
      </c>
      <c r="BB29" s="146"/>
      <c r="BC29" s="146"/>
      <c r="BD29" s="146"/>
      <c r="BE29" s="146"/>
      <c r="BF29" s="146"/>
      <c r="BG29" s="146"/>
      <c r="BH29" s="146"/>
    </row>
    <row r="30" spans="1:60" outlineLevel="1" x14ac:dyDescent="0.2">
      <c r="A30" s="167">
        <v>11</v>
      </c>
      <c r="B30" s="168" t="s">
        <v>158</v>
      </c>
      <c r="C30" s="184" t="s">
        <v>159</v>
      </c>
      <c r="D30" s="169" t="s">
        <v>133</v>
      </c>
      <c r="E30" s="170">
        <v>1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0">
        <v>0</v>
      </c>
      <c r="O30" s="170">
        <f>ROUND(E30*N30,2)</f>
        <v>0</v>
      </c>
      <c r="P30" s="170">
        <v>0</v>
      </c>
      <c r="Q30" s="170">
        <f>ROUND(E30*P30,2)</f>
        <v>0</v>
      </c>
      <c r="R30" s="172"/>
      <c r="S30" s="172" t="s">
        <v>134</v>
      </c>
      <c r="T30" s="173" t="s">
        <v>121</v>
      </c>
      <c r="U30" s="157">
        <v>0</v>
      </c>
      <c r="V30" s="157">
        <f>ROUND(E30*U30,2)</f>
        <v>0</v>
      </c>
      <c r="W30" s="157"/>
      <c r="X30" s="157" t="s">
        <v>135</v>
      </c>
      <c r="Y30" s="157" t="s">
        <v>123</v>
      </c>
      <c r="Z30" s="146"/>
      <c r="AA30" s="146"/>
      <c r="AB30" s="146"/>
      <c r="AC30" s="146"/>
      <c r="AD30" s="146"/>
      <c r="AE30" s="146"/>
      <c r="AF30" s="146"/>
      <c r="AG30" s="146" t="s">
        <v>136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ht="78.75" outlineLevel="2" x14ac:dyDescent="0.2">
      <c r="A31" s="153"/>
      <c r="B31" s="154"/>
      <c r="C31" s="293" t="s">
        <v>160</v>
      </c>
      <c r="D31" s="294"/>
      <c r="E31" s="294"/>
      <c r="F31" s="294"/>
      <c r="G31" s="294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6"/>
      <c r="AA31" s="146"/>
      <c r="AB31" s="146"/>
      <c r="AC31" s="146"/>
      <c r="AD31" s="146"/>
      <c r="AE31" s="146"/>
      <c r="AF31" s="146"/>
      <c r="AG31" s="146" t="s">
        <v>130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81" t="str">
        <f>C31</f>
        <v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v>
      </c>
      <c r="BB31" s="146"/>
      <c r="BC31" s="146"/>
      <c r="BD31" s="146"/>
      <c r="BE31" s="146"/>
      <c r="BF31" s="146"/>
      <c r="BG31" s="146"/>
      <c r="BH31" s="146"/>
    </row>
    <row r="32" spans="1:60" outlineLevel="1" x14ac:dyDescent="0.2">
      <c r="A32" s="167">
        <v>12</v>
      </c>
      <c r="B32" s="168" t="s">
        <v>161</v>
      </c>
      <c r="C32" s="184" t="s">
        <v>162</v>
      </c>
      <c r="D32" s="169" t="s">
        <v>133</v>
      </c>
      <c r="E32" s="170">
        <v>1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70">
        <v>0</v>
      </c>
      <c r="O32" s="170">
        <f>ROUND(E32*N32,2)</f>
        <v>0</v>
      </c>
      <c r="P32" s="170">
        <v>0</v>
      </c>
      <c r="Q32" s="170">
        <f>ROUND(E32*P32,2)</f>
        <v>0</v>
      </c>
      <c r="R32" s="172"/>
      <c r="S32" s="172" t="s">
        <v>134</v>
      </c>
      <c r="T32" s="173" t="s">
        <v>121</v>
      </c>
      <c r="U32" s="157">
        <v>0</v>
      </c>
      <c r="V32" s="157">
        <f>ROUND(E32*U32,2)</f>
        <v>0</v>
      </c>
      <c r="W32" s="157"/>
      <c r="X32" s="157" t="s">
        <v>135</v>
      </c>
      <c r="Y32" s="157" t="s">
        <v>123</v>
      </c>
      <c r="Z32" s="146"/>
      <c r="AA32" s="146"/>
      <c r="AB32" s="146"/>
      <c r="AC32" s="146"/>
      <c r="AD32" s="146"/>
      <c r="AE32" s="146"/>
      <c r="AF32" s="146"/>
      <c r="AG32" s="146" t="s">
        <v>136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33" x14ac:dyDescent="0.2">
      <c r="A33" s="3"/>
      <c r="B33" s="4"/>
      <c r="C33" s="185"/>
      <c r="D33" s="6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AE33">
        <v>15</v>
      </c>
      <c r="AF33">
        <v>21</v>
      </c>
      <c r="AG33" t="s">
        <v>101</v>
      </c>
    </row>
    <row r="34" spans="1:33" x14ac:dyDescent="0.2">
      <c r="A34" s="149"/>
      <c r="B34" s="150" t="s">
        <v>31</v>
      </c>
      <c r="C34" s="186"/>
      <c r="D34" s="151"/>
      <c r="E34" s="152"/>
      <c r="F34" s="152"/>
      <c r="G34" s="166">
        <f>G8</f>
        <v>0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E34">
        <f>SUMIF(L7:L32,AE33,G7:G32)</f>
        <v>0</v>
      </c>
      <c r="AF34">
        <f>SUMIF(L7:L32,AF33,G7:G32)</f>
        <v>0</v>
      </c>
      <c r="AG34" t="s">
        <v>163</v>
      </c>
    </row>
    <row r="35" spans="1:33" x14ac:dyDescent="0.2">
      <c r="A35" s="3"/>
      <c r="B35" s="4"/>
      <c r="C35" s="185"/>
      <c r="D35" s="6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3"/>
      <c r="B36" s="4"/>
      <c r="C36" s="185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A37" s="304" t="s">
        <v>164</v>
      </c>
      <c r="B37" s="304"/>
      <c r="C37" s="305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33" x14ac:dyDescent="0.2">
      <c r="A38" s="281"/>
      <c r="B38" s="282"/>
      <c r="C38" s="283"/>
      <c r="D38" s="282"/>
      <c r="E38" s="282"/>
      <c r="F38" s="282"/>
      <c r="G38" s="284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G38" t="s">
        <v>165</v>
      </c>
    </row>
    <row r="39" spans="1:33" x14ac:dyDescent="0.2">
      <c r="A39" s="285"/>
      <c r="B39" s="286"/>
      <c r="C39" s="287"/>
      <c r="D39" s="286"/>
      <c r="E39" s="286"/>
      <c r="F39" s="286"/>
      <c r="G39" s="288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33" x14ac:dyDescent="0.2">
      <c r="A40" s="285"/>
      <c r="B40" s="286"/>
      <c r="C40" s="287"/>
      <c r="D40" s="286"/>
      <c r="E40" s="286"/>
      <c r="F40" s="286"/>
      <c r="G40" s="288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33" x14ac:dyDescent="0.2">
      <c r="A41" s="285"/>
      <c r="B41" s="286"/>
      <c r="C41" s="287"/>
      <c r="D41" s="286"/>
      <c r="E41" s="286"/>
      <c r="F41" s="286"/>
      <c r="G41" s="288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33" x14ac:dyDescent="0.2">
      <c r="A42" s="289"/>
      <c r="B42" s="290"/>
      <c r="C42" s="291"/>
      <c r="D42" s="290"/>
      <c r="E42" s="290"/>
      <c r="F42" s="290"/>
      <c r="G42" s="292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33" x14ac:dyDescent="0.2">
      <c r="A43" s="3"/>
      <c r="B43" s="4"/>
      <c r="C43" s="185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33" x14ac:dyDescent="0.2">
      <c r="C44" s="187"/>
      <c r="D44" s="10"/>
      <c r="AG44" t="s">
        <v>167</v>
      </c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qBYSNSdfoiJLxN9x9EF+sSCe+L2+QrIOslrk/FEV9z8U9V2MmXdW2hziO30SQlvj0ZTx4zpF1T+PTGaSRAyMLQ==" saltValue="F82THyiax/gYLgIK6XwK9w==" spinCount="100000" sheet="1" formatRows="0"/>
  <mergeCells count="18">
    <mergeCell ref="A1:G1"/>
    <mergeCell ref="C2:G2"/>
    <mergeCell ref="C3:G3"/>
    <mergeCell ref="C4:G4"/>
    <mergeCell ref="A37:C37"/>
    <mergeCell ref="C29:G29"/>
    <mergeCell ref="C31:G31"/>
    <mergeCell ref="C19:G19"/>
    <mergeCell ref="C20:G20"/>
    <mergeCell ref="C22:G22"/>
    <mergeCell ref="C24:G24"/>
    <mergeCell ref="C26:G26"/>
    <mergeCell ref="C28:G28"/>
    <mergeCell ref="A38:G42"/>
    <mergeCell ref="C12:G12"/>
    <mergeCell ref="C14:G14"/>
    <mergeCell ref="C15:G15"/>
    <mergeCell ref="C17:G17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D6E311-7790-4AD8-8F31-06F1301BFAEF}">
  <sheetPr>
    <outlinePr summaryBelow="0"/>
  </sheetPr>
  <dimension ref="A1:BH5000"/>
  <sheetViews>
    <sheetView workbookViewId="0">
      <pane ySplit="7" topLeftCell="A38" activePane="bottomLeft" state="frozen"/>
      <selection pane="bottomLeft" activeCell="C53" sqref="C53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97" t="s">
        <v>7</v>
      </c>
      <c r="B1" s="297"/>
      <c r="C1" s="297"/>
      <c r="D1" s="297"/>
      <c r="E1" s="297"/>
      <c r="F1" s="297"/>
      <c r="G1" s="297"/>
      <c r="AG1" t="s">
        <v>89</v>
      </c>
    </row>
    <row r="2" spans="1:60" ht="24.95" customHeight="1" x14ac:dyDescent="0.2">
      <c r="A2" s="49" t="s">
        <v>8</v>
      </c>
      <c r="B2" s="48" t="s">
        <v>43</v>
      </c>
      <c r="C2" s="298" t="s">
        <v>44</v>
      </c>
      <c r="D2" s="299"/>
      <c r="E2" s="299"/>
      <c r="F2" s="299"/>
      <c r="G2" s="300"/>
      <c r="AG2" t="s">
        <v>90</v>
      </c>
    </row>
    <row r="3" spans="1:60" ht="24.95" customHeight="1" x14ac:dyDescent="0.2">
      <c r="A3" s="49" t="s">
        <v>9</v>
      </c>
      <c r="B3" s="48" t="s">
        <v>62</v>
      </c>
      <c r="C3" s="298" t="s">
        <v>63</v>
      </c>
      <c r="D3" s="299"/>
      <c r="E3" s="299"/>
      <c r="F3" s="299"/>
      <c r="G3" s="300"/>
      <c r="AC3" s="120" t="s">
        <v>90</v>
      </c>
      <c r="AG3" t="s">
        <v>91</v>
      </c>
    </row>
    <row r="4" spans="1:60" ht="24.95" customHeight="1" x14ac:dyDescent="0.2">
      <c r="A4" s="139" t="s">
        <v>10</v>
      </c>
      <c r="B4" s="140" t="s">
        <v>60</v>
      </c>
      <c r="C4" s="301" t="s">
        <v>64</v>
      </c>
      <c r="D4" s="302"/>
      <c r="E4" s="302"/>
      <c r="F4" s="302"/>
      <c r="G4" s="303"/>
      <c r="AG4" t="s">
        <v>92</v>
      </c>
    </row>
    <row r="5" spans="1:60" x14ac:dyDescent="0.2">
      <c r="D5" s="10"/>
    </row>
    <row r="6" spans="1:60" ht="38.25" x14ac:dyDescent="0.2">
      <c r="A6" s="142" t="s">
        <v>93</v>
      </c>
      <c r="B6" s="144" t="s">
        <v>94</v>
      </c>
      <c r="C6" s="144" t="s">
        <v>95</v>
      </c>
      <c r="D6" s="143" t="s">
        <v>96</v>
      </c>
      <c r="E6" s="142" t="s">
        <v>97</v>
      </c>
      <c r="F6" s="141" t="s">
        <v>98</v>
      </c>
      <c r="G6" s="142" t="s">
        <v>31</v>
      </c>
      <c r="H6" s="145" t="s">
        <v>32</v>
      </c>
      <c r="I6" s="145" t="s">
        <v>99</v>
      </c>
      <c r="J6" s="145" t="s">
        <v>33</v>
      </c>
      <c r="K6" s="145" t="s">
        <v>100</v>
      </c>
      <c r="L6" s="145" t="s">
        <v>101</v>
      </c>
      <c r="M6" s="145" t="s">
        <v>102</v>
      </c>
      <c r="N6" s="145" t="s">
        <v>103</v>
      </c>
      <c r="O6" s="145" t="s">
        <v>104</v>
      </c>
      <c r="P6" s="145" t="s">
        <v>105</v>
      </c>
      <c r="Q6" s="145" t="s">
        <v>106</v>
      </c>
      <c r="R6" s="145" t="s">
        <v>107</v>
      </c>
      <c r="S6" s="145" t="s">
        <v>108</v>
      </c>
      <c r="T6" s="145" t="s">
        <v>109</v>
      </c>
      <c r="U6" s="145" t="s">
        <v>110</v>
      </c>
      <c r="V6" s="145" t="s">
        <v>111</v>
      </c>
      <c r="W6" s="145" t="s">
        <v>112</v>
      </c>
      <c r="X6" s="145" t="s">
        <v>113</v>
      </c>
      <c r="Y6" s="145" t="s">
        <v>114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0" t="s">
        <v>115</v>
      </c>
      <c r="B8" s="161" t="s">
        <v>60</v>
      </c>
      <c r="C8" s="182" t="s">
        <v>72</v>
      </c>
      <c r="D8" s="162"/>
      <c r="E8" s="163"/>
      <c r="F8" s="164"/>
      <c r="G8" s="164">
        <f>SUMIF(AG9:AG26,"&lt;&gt;NOR",G9:G26)</f>
        <v>0</v>
      </c>
      <c r="H8" s="164"/>
      <c r="I8" s="164">
        <f>SUM(I9:I26)</f>
        <v>0</v>
      </c>
      <c r="J8" s="164"/>
      <c r="K8" s="164">
        <f>SUM(K9:K26)</f>
        <v>0</v>
      </c>
      <c r="L8" s="164"/>
      <c r="M8" s="164">
        <f>SUM(M9:M26)</f>
        <v>0</v>
      </c>
      <c r="N8" s="163"/>
      <c r="O8" s="163">
        <f>SUM(O9:O26)</f>
        <v>0</v>
      </c>
      <c r="P8" s="163"/>
      <c r="Q8" s="163">
        <f>SUM(Q9:Q26)</f>
        <v>0</v>
      </c>
      <c r="R8" s="164"/>
      <c r="S8" s="164"/>
      <c r="T8" s="165"/>
      <c r="U8" s="159"/>
      <c r="V8" s="159">
        <f>SUM(V9:V26)</f>
        <v>59.089999999999996</v>
      </c>
      <c r="W8" s="159"/>
      <c r="X8" s="159"/>
      <c r="Y8" s="159"/>
      <c r="AG8" t="s">
        <v>116</v>
      </c>
    </row>
    <row r="9" spans="1:60" outlineLevel="1" x14ac:dyDescent="0.2">
      <c r="A9" s="167">
        <v>1</v>
      </c>
      <c r="B9" s="168" t="s">
        <v>168</v>
      </c>
      <c r="C9" s="184" t="s">
        <v>169</v>
      </c>
      <c r="D9" s="169" t="s">
        <v>170</v>
      </c>
      <c r="E9" s="170">
        <v>26.826000000000001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 t="s">
        <v>134</v>
      </c>
      <c r="T9" s="173" t="s">
        <v>171</v>
      </c>
      <c r="U9" s="157">
        <v>0.36799999999999999</v>
      </c>
      <c r="V9" s="157">
        <f>ROUND(E9*U9,2)</f>
        <v>9.8699999999999992</v>
      </c>
      <c r="W9" s="157"/>
      <c r="X9" s="157" t="s">
        <v>122</v>
      </c>
      <c r="Y9" s="157" t="s">
        <v>123</v>
      </c>
      <c r="Z9" s="146"/>
      <c r="AA9" s="146"/>
      <c r="AB9" s="146"/>
      <c r="AC9" s="146"/>
      <c r="AD9" s="146"/>
      <c r="AE9" s="146"/>
      <c r="AF9" s="146"/>
      <c r="AG9" s="146" t="s">
        <v>124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193" t="s">
        <v>172</v>
      </c>
      <c r="D10" s="188"/>
      <c r="E10" s="189">
        <v>9.7200000000000006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6"/>
      <c r="AA10" s="146"/>
      <c r="AB10" s="146"/>
      <c r="AC10" s="146"/>
      <c r="AD10" s="146"/>
      <c r="AE10" s="146"/>
      <c r="AF10" s="146"/>
      <c r="AG10" s="146" t="s">
        <v>173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3" x14ac:dyDescent="0.2">
      <c r="A11" s="153"/>
      <c r="B11" s="154"/>
      <c r="C11" s="193" t="s">
        <v>174</v>
      </c>
      <c r="D11" s="188"/>
      <c r="E11" s="189">
        <v>1.944</v>
      </c>
      <c r="F11" s="157"/>
      <c r="G11" s="1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6"/>
      <c r="AA11" s="146"/>
      <c r="AB11" s="146"/>
      <c r="AC11" s="146"/>
      <c r="AD11" s="146"/>
      <c r="AE11" s="146"/>
      <c r="AF11" s="146"/>
      <c r="AG11" s="146" t="s">
        <v>173</v>
      </c>
      <c r="AH11" s="146">
        <v>0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3" x14ac:dyDescent="0.2">
      <c r="A12" s="153"/>
      <c r="B12" s="154"/>
      <c r="C12" s="193" t="s">
        <v>175</v>
      </c>
      <c r="D12" s="188"/>
      <c r="E12" s="189">
        <v>1.512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6"/>
      <c r="AA12" s="146"/>
      <c r="AB12" s="146"/>
      <c r="AC12" s="146"/>
      <c r="AD12" s="146"/>
      <c r="AE12" s="146"/>
      <c r="AF12" s="146"/>
      <c r="AG12" s="146" t="s">
        <v>173</v>
      </c>
      <c r="AH12" s="146">
        <v>0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3" x14ac:dyDescent="0.2">
      <c r="A13" s="153"/>
      <c r="B13" s="154"/>
      <c r="C13" s="193" t="s">
        <v>176</v>
      </c>
      <c r="D13" s="188"/>
      <c r="E13" s="189">
        <v>13.65</v>
      </c>
      <c r="F13" s="157"/>
      <c r="G13" s="157"/>
      <c r="H13" s="157"/>
      <c r="I13" s="157"/>
      <c r="J13" s="157"/>
      <c r="K13" s="157"/>
      <c r="L13" s="157"/>
      <c r="M13" s="157"/>
      <c r="N13" s="156"/>
      <c r="O13" s="156"/>
      <c r="P13" s="156"/>
      <c r="Q13" s="156"/>
      <c r="R13" s="157"/>
      <c r="S13" s="157"/>
      <c r="T13" s="157"/>
      <c r="U13" s="157"/>
      <c r="V13" s="157"/>
      <c r="W13" s="157"/>
      <c r="X13" s="157"/>
      <c r="Y13" s="157"/>
      <c r="Z13" s="146"/>
      <c r="AA13" s="146"/>
      <c r="AB13" s="146"/>
      <c r="AC13" s="146"/>
      <c r="AD13" s="146"/>
      <c r="AE13" s="146"/>
      <c r="AF13" s="146"/>
      <c r="AG13" s="146" t="s">
        <v>173</v>
      </c>
      <c r="AH13" s="146">
        <v>0</v>
      </c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1" x14ac:dyDescent="0.2">
      <c r="A14" s="167">
        <v>2</v>
      </c>
      <c r="B14" s="168" t="s">
        <v>177</v>
      </c>
      <c r="C14" s="184" t="s">
        <v>178</v>
      </c>
      <c r="D14" s="169" t="s">
        <v>170</v>
      </c>
      <c r="E14" s="170">
        <v>13.413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0">
        <v>0</v>
      </c>
      <c r="O14" s="170">
        <f>ROUND(E14*N14,2)</f>
        <v>0</v>
      </c>
      <c r="P14" s="170">
        <v>0</v>
      </c>
      <c r="Q14" s="170">
        <f>ROUND(E14*P14,2)</f>
        <v>0</v>
      </c>
      <c r="R14" s="172"/>
      <c r="S14" s="172" t="s">
        <v>134</v>
      </c>
      <c r="T14" s="173" t="s">
        <v>171</v>
      </c>
      <c r="U14" s="157">
        <v>5.8000000000000003E-2</v>
      </c>
      <c r="V14" s="157">
        <f>ROUND(E14*U14,2)</f>
        <v>0.78</v>
      </c>
      <c r="W14" s="157"/>
      <c r="X14" s="157" t="s">
        <v>122</v>
      </c>
      <c r="Y14" s="157" t="s">
        <v>123</v>
      </c>
      <c r="Z14" s="146"/>
      <c r="AA14" s="146"/>
      <c r="AB14" s="146"/>
      <c r="AC14" s="146"/>
      <c r="AD14" s="146"/>
      <c r="AE14" s="146"/>
      <c r="AF14" s="146"/>
      <c r="AG14" s="146" t="s">
        <v>124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2" x14ac:dyDescent="0.2">
      <c r="A15" s="153"/>
      <c r="B15" s="154"/>
      <c r="C15" s="193" t="s">
        <v>179</v>
      </c>
      <c r="D15" s="188"/>
      <c r="E15" s="189">
        <v>13.413</v>
      </c>
      <c r="F15" s="157"/>
      <c r="G15" s="157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6"/>
      <c r="AA15" s="146"/>
      <c r="AB15" s="146"/>
      <c r="AC15" s="146"/>
      <c r="AD15" s="146"/>
      <c r="AE15" s="146"/>
      <c r="AF15" s="146"/>
      <c r="AG15" s="146" t="s">
        <v>173</v>
      </c>
      <c r="AH15" s="146">
        <v>5</v>
      </c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ht="22.5" outlineLevel="1" x14ac:dyDescent="0.2">
      <c r="A16" s="167">
        <v>3</v>
      </c>
      <c r="B16" s="168" t="s">
        <v>180</v>
      </c>
      <c r="C16" s="184" t="s">
        <v>181</v>
      </c>
      <c r="D16" s="169" t="s">
        <v>170</v>
      </c>
      <c r="E16" s="170">
        <v>26.826000000000001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0">
        <v>0</v>
      </c>
      <c r="O16" s="170">
        <f>ROUND(E16*N16,2)</f>
        <v>0</v>
      </c>
      <c r="P16" s="170">
        <v>0</v>
      </c>
      <c r="Q16" s="170">
        <f>ROUND(E16*P16,2)</f>
        <v>0</v>
      </c>
      <c r="R16" s="172"/>
      <c r="S16" s="172" t="s">
        <v>134</v>
      </c>
      <c r="T16" s="173" t="s">
        <v>171</v>
      </c>
      <c r="U16" s="157">
        <v>1.0999999999999999E-2</v>
      </c>
      <c r="V16" s="157">
        <f>ROUND(E16*U16,2)</f>
        <v>0.3</v>
      </c>
      <c r="W16" s="157"/>
      <c r="X16" s="157" t="s">
        <v>122</v>
      </c>
      <c r="Y16" s="157" t="s">
        <v>123</v>
      </c>
      <c r="Z16" s="146"/>
      <c r="AA16" s="146"/>
      <c r="AB16" s="146"/>
      <c r="AC16" s="146"/>
      <c r="AD16" s="146"/>
      <c r="AE16" s="146"/>
      <c r="AF16" s="146"/>
      <c r="AG16" s="146" t="s">
        <v>124</v>
      </c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2" x14ac:dyDescent="0.2">
      <c r="A17" s="153"/>
      <c r="B17" s="154"/>
      <c r="C17" s="193" t="s">
        <v>182</v>
      </c>
      <c r="D17" s="188"/>
      <c r="E17" s="189">
        <v>26.826000000000001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6"/>
      <c r="AA17" s="146"/>
      <c r="AB17" s="146"/>
      <c r="AC17" s="146"/>
      <c r="AD17" s="146"/>
      <c r="AE17" s="146"/>
      <c r="AF17" s="146"/>
      <c r="AG17" s="146" t="s">
        <v>173</v>
      </c>
      <c r="AH17" s="146">
        <v>5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67">
        <v>4</v>
      </c>
      <c r="B18" s="168" t="s">
        <v>183</v>
      </c>
      <c r="C18" s="184" t="s">
        <v>184</v>
      </c>
      <c r="D18" s="169" t="s">
        <v>170</v>
      </c>
      <c r="E18" s="170">
        <v>26.826000000000001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2"/>
      <c r="S18" s="172" t="s">
        <v>134</v>
      </c>
      <c r="T18" s="173" t="s">
        <v>171</v>
      </c>
      <c r="U18" s="157">
        <v>0.65200000000000002</v>
      </c>
      <c r="V18" s="157">
        <f>ROUND(E18*U18,2)</f>
        <v>17.489999999999998</v>
      </c>
      <c r="W18" s="157"/>
      <c r="X18" s="157" t="s">
        <v>122</v>
      </c>
      <c r="Y18" s="157" t="s">
        <v>123</v>
      </c>
      <c r="Z18" s="146"/>
      <c r="AA18" s="146"/>
      <c r="AB18" s="146"/>
      <c r="AC18" s="146"/>
      <c r="AD18" s="146"/>
      <c r="AE18" s="146"/>
      <c r="AF18" s="146"/>
      <c r="AG18" s="146" t="s">
        <v>124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">
      <c r="A19" s="153"/>
      <c r="B19" s="154"/>
      <c r="C19" s="193" t="s">
        <v>185</v>
      </c>
      <c r="D19" s="188"/>
      <c r="E19" s="189">
        <v>26.826000000000001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6"/>
      <c r="AA19" s="146"/>
      <c r="AB19" s="146"/>
      <c r="AC19" s="146"/>
      <c r="AD19" s="146"/>
      <c r="AE19" s="146"/>
      <c r="AF19" s="146"/>
      <c r="AG19" s="146" t="s">
        <v>173</v>
      </c>
      <c r="AH19" s="146">
        <v>5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7">
        <v>5</v>
      </c>
      <c r="B20" s="168" t="s">
        <v>186</v>
      </c>
      <c r="C20" s="184" t="s">
        <v>187</v>
      </c>
      <c r="D20" s="169" t="s">
        <v>170</v>
      </c>
      <c r="E20" s="170">
        <v>26.826000000000001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70">
        <v>0</v>
      </c>
      <c r="O20" s="170">
        <f>ROUND(E20*N20,2)</f>
        <v>0</v>
      </c>
      <c r="P20" s="170">
        <v>0</v>
      </c>
      <c r="Q20" s="170">
        <f>ROUND(E20*P20,2)</f>
        <v>0</v>
      </c>
      <c r="R20" s="172"/>
      <c r="S20" s="172" t="s">
        <v>134</v>
      </c>
      <c r="T20" s="173" t="s">
        <v>171</v>
      </c>
      <c r="U20" s="157">
        <v>0</v>
      </c>
      <c r="V20" s="157">
        <f>ROUND(E20*U20,2)</f>
        <v>0</v>
      </c>
      <c r="W20" s="157"/>
      <c r="X20" s="157" t="s">
        <v>122</v>
      </c>
      <c r="Y20" s="157" t="s">
        <v>123</v>
      </c>
      <c r="Z20" s="146"/>
      <c r="AA20" s="146"/>
      <c r="AB20" s="146"/>
      <c r="AC20" s="146"/>
      <c r="AD20" s="146"/>
      <c r="AE20" s="146"/>
      <c r="AF20" s="146"/>
      <c r="AG20" s="146" t="s">
        <v>124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 x14ac:dyDescent="0.2">
      <c r="A21" s="153"/>
      <c r="B21" s="154"/>
      <c r="C21" s="193" t="s">
        <v>185</v>
      </c>
      <c r="D21" s="188"/>
      <c r="E21" s="189">
        <v>26.826000000000001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6"/>
      <c r="AA21" s="146"/>
      <c r="AB21" s="146"/>
      <c r="AC21" s="146"/>
      <c r="AD21" s="146"/>
      <c r="AE21" s="146"/>
      <c r="AF21" s="146"/>
      <c r="AG21" s="146" t="s">
        <v>173</v>
      </c>
      <c r="AH21" s="146">
        <v>5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7">
        <v>6</v>
      </c>
      <c r="B22" s="168" t="s">
        <v>188</v>
      </c>
      <c r="C22" s="184" t="s">
        <v>189</v>
      </c>
      <c r="D22" s="169" t="s">
        <v>190</v>
      </c>
      <c r="E22" s="170">
        <v>52.5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2"/>
      <c r="S22" s="172" t="s">
        <v>134</v>
      </c>
      <c r="T22" s="173" t="s">
        <v>171</v>
      </c>
      <c r="U22" s="157">
        <v>9.6000000000000002E-2</v>
      </c>
      <c r="V22" s="157">
        <f>ROUND(E22*U22,2)</f>
        <v>5.04</v>
      </c>
      <c r="W22" s="157"/>
      <c r="X22" s="157" t="s">
        <v>122</v>
      </c>
      <c r="Y22" s="157" t="s">
        <v>123</v>
      </c>
      <c r="Z22" s="146"/>
      <c r="AA22" s="146"/>
      <c r="AB22" s="146"/>
      <c r="AC22" s="146"/>
      <c r="AD22" s="146"/>
      <c r="AE22" s="146"/>
      <c r="AF22" s="146"/>
      <c r="AG22" s="146" t="s">
        <v>124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53"/>
      <c r="B23" s="154"/>
      <c r="C23" s="193" t="s">
        <v>191</v>
      </c>
      <c r="D23" s="188"/>
      <c r="E23" s="189">
        <v>52.5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6"/>
      <c r="AA23" s="146"/>
      <c r="AB23" s="146"/>
      <c r="AC23" s="146"/>
      <c r="AD23" s="146"/>
      <c r="AE23" s="146"/>
      <c r="AF23" s="146"/>
      <c r="AG23" s="146" t="s">
        <v>173</v>
      </c>
      <c r="AH23" s="146">
        <v>0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74">
        <v>7</v>
      </c>
      <c r="B24" s="175" t="s">
        <v>192</v>
      </c>
      <c r="C24" s="183" t="s">
        <v>193</v>
      </c>
      <c r="D24" s="176" t="s">
        <v>190</v>
      </c>
      <c r="E24" s="177">
        <v>88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9"/>
      <c r="S24" s="179" t="s">
        <v>134</v>
      </c>
      <c r="T24" s="180" t="s">
        <v>171</v>
      </c>
      <c r="U24" s="157">
        <v>0.29099999999999998</v>
      </c>
      <c r="V24" s="157">
        <f>ROUND(E24*U24,2)</f>
        <v>25.61</v>
      </c>
      <c r="W24" s="157"/>
      <c r="X24" s="157" t="s">
        <v>122</v>
      </c>
      <c r="Y24" s="157" t="s">
        <v>123</v>
      </c>
      <c r="Z24" s="146"/>
      <c r="AA24" s="146"/>
      <c r="AB24" s="146"/>
      <c r="AC24" s="146"/>
      <c r="AD24" s="146"/>
      <c r="AE24" s="146"/>
      <c r="AF24" s="146"/>
      <c r="AG24" s="146" t="s">
        <v>124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outlineLevel="1" x14ac:dyDescent="0.2">
      <c r="A25" s="167">
        <v>8</v>
      </c>
      <c r="B25" s="168" t="s">
        <v>194</v>
      </c>
      <c r="C25" s="184" t="s">
        <v>195</v>
      </c>
      <c r="D25" s="169" t="s">
        <v>170</v>
      </c>
      <c r="E25" s="170">
        <v>26.826000000000001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2"/>
      <c r="S25" s="172" t="s">
        <v>134</v>
      </c>
      <c r="T25" s="173" t="s">
        <v>171</v>
      </c>
      <c r="U25" s="157">
        <v>0</v>
      </c>
      <c r="V25" s="157">
        <f>ROUND(E25*U25,2)</f>
        <v>0</v>
      </c>
      <c r="W25" s="157"/>
      <c r="X25" s="157" t="s">
        <v>122</v>
      </c>
      <c r="Y25" s="157" t="s">
        <v>123</v>
      </c>
      <c r="Z25" s="146"/>
      <c r="AA25" s="146"/>
      <c r="AB25" s="146"/>
      <c r="AC25" s="146"/>
      <c r="AD25" s="146"/>
      <c r="AE25" s="146"/>
      <c r="AF25" s="146"/>
      <c r="AG25" s="146" t="s">
        <v>124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 x14ac:dyDescent="0.2">
      <c r="A26" s="153"/>
      <c r="B26" s="154"/>
      <c r="C26" s="193" t="s">
        <v>185</v>
      </c>
      <c r="D26" s="188"/>
      <c r="E26" s="189">
        <v>26.826000000000001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173</v>
      </c>
      <c r="AH26" s="146">
        <v>5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x14ac:dyDescent="0.2">
      <c r="A27" s="160" t="s">
        <v>115</v>
      </c>
      <c r="B27" s="161" t="s">
        <v>73</v>
      </c>
      <c r="C27" s="182" t="s">
        <v>74</v>
      </c>
      <c r="D27" s="162"/>
      <c r="E27" s="163"/>
      <c r="F27" s="164"/>
      <c r="G27" s="164">
        <f>SUMIF(AG28:AG34,"&lt;&gt;NOR",G28:G34)</f>
        <v>0</v>
      </c>
      <c r="H27" s="164"/>
      <c r="I27" s="164">
        <f>SUM(I28:I34)</f>
        <v>0</v>
      </c>
      <c r="J27" s="164"/>
      <c r="K27" s="164">
        <f>SUM(K28:K34)</f>
        <v>0</v>
      </c>
      <c r="L27" s="164"/>
      <c r="M27" s="164">
        <f>SUM(M28:M34)</f>
        <v>0</v>
      </c>
      <c r="N27" s="163"/>
      <c r="O27" s="163">
        <f>SUM(O28:O34)</f>
        <v>117.1</v>
      </c>
      <c r="P27" s="163"/>
      <c r="Q27" s="163">
        <f>SUM(Q28:Q34)</f>
        <v>0</v>
      </c>
      <c r="R27" s="164"/>
      <c r="S27" s="164"/>
      <c r="T27" s="165"/>
      <c r="U27" s="159"/>
      <c r="V27" s="159">
        <f>SUM(V28:V34)</f>
        <v>0</v>
      </c>
      <c r="W27" s="159"/>
      <c r="X27" s="159"/>
      <c r="Y27" s="159"/>
      <c r="AG27" t="s">
        <v>116</v>
      </c>
    </row>
    <row r="28" spans="1:60" ht="22.5" outlineLevel="1" x14ac:dyDescent="0.2">
      <c r="A28" s="167">
        <v>9</v>
      </c>
      <c r="B28" s="168" t="s">
        <v>196</v>
      </c>
      <c r="C28" s="184" t="s">
        <v>197</v>
      </c>
      <c r="D28" s="169" t="s">
        <v>198</v>
      </c>
      <c r="E28" s="170">
        <v>5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21</v>
      </c>
      <c r="M28" s="172">
        <f>G28*(1+L28/100)</f>
        <v>0</v>
      </c>
      <c r="N28" s="170">
        <v>13.86</v>
      </c>
      <c r="O28" s="170">
        <f>ROUND(E28*N28,2)</f>
        <v>69.3</v>
      </c>
      <c r="P28" s="170">
        <v>0</v>
      </c>
      <c r="Q28" s="170">
        <f>ROUND(E28*P28,2)</f>
        <v>0</v>
      </c>
      <c r="R28" s="172"/>
      <c r="S28" s="172" t="s">
        <v>120</v>
      </c>
      <c r="T28" s="173" t="s">
        <v>121</v>
      </c>
      <c r="U28" s="157">
        <v>0</v>
      </c>
      <c r="V28" s="157">
        <f>ROUND(E28*U28,2)</f>
        <v>0</v>
      </c>
      <c r="W28" s="157"/>
      <c r="X28" s="157" t="s">
        <v>122</v>
      </c>
      <c r="Y28" s="157" t="s">
        <v>123</v>
      </c>
      <c r="Z28" s="146"/>
      <c r="AA28" s="146"/>
      <c r="AB28" s="146"/>
      <c r="AC28" s="146"/>
      <c r="AD28" s="146"/>
      <c r="AE28" s="146"/>
      <c r="AF28" s="146"/>
      <c r="AG28" s="146" t="s">
        <v>124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53"/>
      <c r="B29" s="154"/>
      <c r="C29" s="193" t="s">
        <v>199</v>
      </c>
      <c r="D29" s="188"/>
      <c r="E29" s="189">
        <v>5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6"/>
      <c r="AA29" s="146"/>
      <c r="AB29" s="146"/>
      <c r="AC29" s="146"/>
      <c r="AD29" s="146"/>
      <c r="AE29" s="146"/>
      <c r="AF29" s="146"/>
      <c r="AG29" s="146" t="s">
        <v>173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ht="22.5" outlineLevel="1" x14ac:dyDescent="0.2">
      <c r="A30" s="167">
        <v>10</v>
      </c>
      <c r="B30" s="168" t="s">
        <v>200</v>
      </c>
      <c r="C30" s="184" t="s">
        <v>201</v>
      </c>
      <c r="D30" s="169" t="s">
        <v>198</v>
      </c>
      <c r="E30" s="170">
        <v>6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21</v>
      </c>
      <c r="M30" s="172">
        <f>G30*(1+L30/100)</f>
        <v>0</v>
      </c>
      <c r="N30" s="170">
        <v>4.78</v>
      </c>
      <c r="O30" s="170">
        <f>ROUND(E30*N30,2)</f>
        <v>28.68</v>
      </c>
      <c r="P30" s="170">
        <v>0</v>
      </c>
      <c r="Q30" s="170">
        <f>ROUND(E30*P30,2)</f>
        <v>0</v>
      </c>
      <c r="R30" s="172"/>
      <c r="S30" s="172" t="s">
        <v>120</v>
      </c>
      <c r="T30" s="173" t="s">
        <v>121</v>
      </c>
      <c r="U30" s="157">
        <v>0</v>
      </c>
      <c r="V30" s="157">
        <f>ROUND(E30*U30,2)</f>
        <v>0</v>
      </c>
      <c r="W30" s="157"/>
      <c r="X30" s="157" t="s">
        <v>122</v>
      </c>
      <c r="Y30" s="157" t="s">
        <v>123</v>
      </c>
      <c r="Z30" s="146"/>
      <c r="AA30" s="146"/>
      <c r="AB30" s="146"/>
      <c r="AC30" s="146"/>
      <c r="AD30" s="146"/>
      <c r="AE30" s="146"/>
      <c r="AF30" s="146"/>
      <c r="AG30" s="146" t="s">
        <v>124</v>
      </c>
      <c r="AH30" s="146"/>
      <c r="AI30" s="146"/>
      <c r="AJ30" s="146"/>
      <c r="AK30" s="146"/>
      <c r="AL30" s="146"/>
      <c r="AM30" s="146"/>
      <c r="AN30" s="146"/>
      <c r="AO30" s="146"/>
      <c r="AP30" s="146"/>
      <c r="AQ30" s="146"/>
      <c r="AR30" s="146"/>
      <c r="AS30" s="146"/>
      <c r="AT30" s="146"/>
      <c r="AU30" s="146"/>
      <c r="AV30" s="146"/>
      <c r="AW30" s="146"/>
      <c r="AX30" s="146"/>
      <c r="AY30" s="146"/>
      <c r="AZ30" s="146"/>
      <c r="BA30" s="146"/>
      <c r="BB30" s="146"/>
      <c r="BC30" s="146"/>
      <c r="BD30" s="146"/>
      <c r="BE30" s="146"/>
      <c r="BF30" s="146"/>
      <c r="BG30" s="146"/>
      <c r="BH30" s="146"/>
    </row>
    <row r="31" spans="1:60" outlineLevel="2" x14ac:dyDescent="0.2">
      <c r="A31" s="153"/>
      <c r="B31" s="154"/>
      <c r="C31" s="193" t="s">
        <v>202</v>
      </c>
      <c r="D31" s="188"/>
      <c r="E31" s="189">
        <v>6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6"/>
      <c r="AA31" s="146"/>
      <c r="AB31" s="146"/>
      <c r="AC31" s="146"/>
      <c r="AD31" s="146"/>
      <c r="AE31" s="146"/>
      <c r="AF31" s="146"/>
      <c r="AG31" s="146" t="s">
        <v>173</v>
      </c>
      <c r="AH31" s="146">
        <v>0</v>
      </c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ht="22.5" outlineLevel="1" x14ac:dyDescent="0.2">
      <c r="A32" s="167">
        <v>11</v>
      </c>
      <c r="B32" s="168" t="s">
        <v>203</v>
      </c>
      <c r="C32" s="184" t="s">
        <v>204</v>
      </c>
      <c r="D32" s="169" t="s">
        <v>198</v>
      </c>
      <c r="E32" s="170">
        <v>4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70">
        <v>4.78</v>
      </c>
      <c r="O32" s="170">
        <f>ROUND(E32*N32,2)</f>
        <v>19.12</v>
      </c>
      <c r="P32" s="170">
        <v>0</v>
      </c>
      <c r="Q32" s="170">
        <f>ROUND(E32*P32,2)</f>
        <v>0</v>
      </c>
      <c r="R32" s="172"/>
      <c r="S32" s="172" t="s">
        <v>120</v>
      </c>
      <c r="T32" s="173" t="s">
        <v>121</v>
      </c>
      <c r="U32" s="157">
        <v>0</v>
      </c>
      <c r="V32" s="157">
        <f>ROUND(E32*U32,2)</f>
        <v>0</v>
      </c>
      <c r="W32" s="157"/>
      <c r="X32" s="157" t="s">
        <v>122</v>
      </c>
      <c r="Y32" s="157" t="s">
        <v>123</v>
      </c>
      <c r="Z32" s="146"/>
      <c r="AA32" s="146"/>
      <c r="AB32" s="146"/>
      <c r="AC32" s="146"/>
      <c r="AD32" s="146"/>
      <c r="AE32" s="146"/>
      <c r="AF32" s="146"/>
      <c r="AG32" s="146" t="s">
        <v>124</v>
      </c>
      <c r="AH32" s="146"/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2" x14ac:dyDescent="0.2">
      <c r="A33" s="153"/>
      <c r="B33" s="154"/>
      <c r="C33" s="193" t="s">
        <v>205</v>
      </c>
      <c r="D33" s="188"/>
      <c r="E33" s="189">
        <v>4</v>
      </c>
      <c r="F33" s="157"/>
      <c r="G33" s="157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6"/>
      <c r="AA33" s="146"/>
      <c r="AB33" s="146"/>
      <c r="AC33" s="146"/>
      <c r="AD33" s="146"/>
      <c r="AE33" s="146"/>
      <c r="AF33" s="146"/>
      <c r="AG33" s="146" t="s">
        <v>173</v>
      </c>
      <c r="AH33" s="146">
        <v>0</v>
      </c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ht="22.5" outlineLevel="1" x14ac:dyDescent="0.2">
      <c r="A34" s="174">
        <v>12</v>
      </c>
      <c r="B34" s="175" t="s">
        <v>206</v>
      </c>
      <c r="C34" s="183" t="s">
        <v>207</v>
      </c>
      <c r="D34" s="176" t="s">
        <v>198</v>
      </c>
      <c r="E34" s="177">
        <v>8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7">
        <v>0</v>
      </c>
      <c r="O34" s="177">
        <f>ROUND(E34*N34,2)</f>
        <v>0</v>
      </c>
      <c r="P34" s="177">
        <v>0</v>
      </c>
      <c r="Q34" s="177">
        <f>ROUND(E34*P34,2)</f>
        <v>0</v>
      </c>
      <c r="R34" s="179"/>
      <c r="S34" s="179" t="s">
        <v>120</v>
      </c>
      <c r="T34" s="180" t="s">
        <v>121</v>
      </c>
      <c r="U34" s="157">
        <v>0</v>
      </c>
      <c r="V34" s="157">
        <f>ROUND(E34*U34,2)</f>
        <v>0</v>
      </c>
      <c r="W34" s="157"/>
      <c r="X34" s="157" t="s">
        <v>122</v>
      </c>
      <c r="Y34" s="157" t="s">
        <v>123</v>
      </c>
      <c r="Z34" s="146"/>
      <c r="AA34" s="146"/>
      <c r="AB34" s="146"/>
      <c r="AC34" s="146"/>
      <c r="AD34" s="146"/>
      <c r="AE34" s="146"/>
      <c r="AF34" s="146"/>
      <c r="AG34" s="146" t="s">
        <v>124</v>
      </c>
      <c r="AH34" s="146"/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x14ac:dyDescent="0.2">
      <c r="A35" s="160" t="s">
        <v>115</v>
      </c>
      <c r="B35" s="161" t="s">
        <v>77</v>
      </c>
      <c r="C35" s="182" t="s">
        <v>78</v>
      </c>
      <c r="D35" s="162"/>
      <c r="E35" s="163"/>
      <c r="F35" s="164"/>
      <c r="G35" s="164">
        <f>SUMIF(AG36:AG45,"&lt;&gt;NOR",G36:G45)</f>
        <v>0</v>
      </c>
      <c r="H35" s="164"/>
      <c r="I35" s="164">
        <f>SUM(I36:I45)</f>
        <v>0</v>
      </c>
      <c r="J35" s="164"/>
      <c r="K35" s="164">
        <f>SUM(K36:K45)</f>
        <v>0</v>
      </c>
      <c r="L35" s="164"/>
      <c r="M35" s="164">
        <f>SUM(M36:M45)</f>
        <v>0</v>
      </c>
      <c r="N35" s="163"/>
      <c r="O35" s="163">
        <f>SUM(O36:O45)</f>
        <v>29.79</v>
      </c>
      <c r="P35" s="163"/>
      <c r="Q35" s="163">
        <f>SUM(Q36:Q45)</f>
        <v>0</v>
      </c>
      <c r="R35" s="164"/>
      <c r="S35" s="164"/>
      <c r="T35" s="165"/>
      <c r="U35" s="159"/>
      <c r="V35" s="159">
        <f>SUM(V36:V45)</f>
        <v>29.1</v>
      </c>
      <c r="W35" s="159"/>
      <c r="X35" s="159"/>
      <c r="Y35" s="159"/>
      <c r="AG35" t="s">
        <v>116</v>
      </c>
    </row>
    <row r="36" spans="1:60" ht="22.5" outlineLevel="1" x14ac:dyDescent="0.2">
      <c r="A36" s="167">
        <v>13</v>
      </c>
      <c r="B36" s="168" t="s">
        <v>208</v>
      </c>
      <c r="C36" s="184" t="s">
        <v>209</v>
      </c>
      <c r="D36" s="169" t="s">
        <v>190</v>
      </c>
      <c r="E36" s="170">
        <v>52.5</v>
      </c>
      <c r="F36" s="171"/>
      <c r="G36" s="172">
        <f>ROUND(E36*F36,2)</f>
        <v>0</v>
      </c>
      <c r="H36" s="171"/>
      <c r="I36" s="172">
        <f>ROUND(E36*H36,2)</f>
        <v>0</v>
      </c>
      <c r="J36" s="171"/>
      <c r="K36" s="172">
        <f>ROUND(E36*J36,2)</f>
        <v>0</v>
      </c>
      <c r="L36" s="172">
        <v>21</v>
      </c>
      <c r="M36" s="172">
        <f>G36*(1+L36/100)</f>
        <v>0</v>
      </c>
      <c r="N36" s="170">
        <v>0.36799999999999999</v>
      </c>
      <c r="O36" s="170">
        <f>ROUND(E36*N36,2)</f>
        <v>19.32</v>
      </c>
      <c r="P36" s="170">
        <v>0</v>
      </c>
      <c r="Q36" s="170">
        <f>ROUND(E36*P36,2)</f>
        <v>0</v>
      </c>
      <c r="R36" s="172"/>
      <c r="S36" s="172" t="s">
        <v>134</v>
      </c>
      <c r="T36" s="173" t="s">
        <v>171</v>
      </c>
      <c r="U36" s="157">
        <v>2.5999999999999999E-2</v>
      </c>
      <c r="V36" s="157">
        <f>ROUND(E36*U36,2)</f>
        <v>1.37</v>
      </c>
      <c r="W36" s="157"/>
      <c r="X36" s="157" t="s">
        <v>122</v>
      </c>
      <c r="Y36" s="157" t="s">
        <v>123</v>
      </c>
      <c r="Z36" s="146"/>
      <c r="AA36" s="146"/>
      <c r="AB36" s="146"/>
      <c r="AC36" s="146"/>
      <c r="AD36" s="146"/>
      <c r="AE36" s="146"/>
      <c r="AF36" s="146"/>
      <c r="AG36" s="146" t="s">
        <v>124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">
      <c r="A37" s="153"/>
      <c r="B37" s="154"/>
      <c r="C37" s="193" t="s">
        <v>210</v>
      </c>
      <c r="D37" s="188"/>
      <c r="E37" s="189"/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6"/>
      <c r="AA37" s="146"/>
      <c r="AB37" s="146"/>
      <c r="AC37" s="146"/>
      <c r="AD37" s="146"/>
      <c r="AE37" s="146"/>
      <c r="AF37" s="146"/>
      <c r="AG37" s="146" t="s">
        <v>173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3" x14ac:dyDescent="0.2">
      <c r="A38" s="153"/>
      <c r="B38" s="154"/>
      <c r="C38" s="193" t="s">
        <v>211</v>
      </c>
      <c r="D38" s="188"/>
      <c r="E38" s="189">
        <v>52.5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6"/>
      <c r="AA38" s="146"/>
      <c r="AB38" s="146"/>
      <c r="AC38" s="146"/>
      <c r="AD38" s="146"/>
      <c r="AE38" s="146"/>
      <c r="AF38" s="146"/>
      <c r="AG38" s="146" t="s">
        <v>173</v>
      </c>
      <c r="AH38" s="146">
        <v>5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67">
        <v>14</v>
      </c>
      <c r="B39" s="168" t="s">
        <v>212</v>
      </c>
      <c r="C39" s="184" t="s">
        <v>213</v>
      </c>
      <c r="D39" s="169" t="s">
        <v>190</v>
      </c>
      <c r="E39" s="170">
        <v>50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70">
        <v>7.3899999999999993E-2</v>
      </c>
      <c r="O39" s="170">
        <f>ROUND(E39*N39,2)</f>
        <v>3.7</v>
      </c>
      <c r="P39" s="170">
        <v>0</v>
      </c>
      <c r="Q39" s="170">
        <f>ROUND(E39*P39,2)</f>
        <v>0</v>
      </c>
      <c r="R39" s="172"/>
      <c r="S39" s="172" t="s">
        <v>134</v>
      </c>
      <c r="T39" s="173" t="s">
        <v>171</v>
      </c>
      <c r="U39" s="157">
        <v>0.45200000000000001</v>
      </c>
      <c r="V39" s="157">
        <f>ROUND(E39*U39,2)</f>
        <v>22.6</v>
      </c>
      <c r="W39" s="157"/>
      <c r="X39" s="157" t="s">
        <v>122</v>
      </c>
      <c r="Y39" s="157" t="s">
        <v>123</v>
      </c>
      <c r="Z39" s="146"/>
      <c r="AA39" s="146"/>
      <c r="AB39" s="146"/>
      <c r="AC39" s="146"/>
      <c r="AD39" s="146"/>
      <c r="AE39" s="146"/>
      <c r="AF39" s="146"/>
      <c r="AG39" s="146" t="s">
        <v>124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53"/>
      <c r="B40" s="154"/>
      <c r="C40" s="193" t="s">
        <v>214</v>
      </c>
      <c r="D40" s="188"/>
      <c r="E40" s="189">
        <v>50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6"/>
      <c r="AA40" s="146"/>
      <c r="AB40" s="146"/>
      <c r="AC40" s="146"/>
      <c r="AD40" s="146"/>
      <c r="AE40" s="146"/>
      <c r="AF40" s="146"/>
      <c r="AG40" s="146" t="s">
        <v>173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67">
        <v>15</v>
      </c>
      <c r="B41" s="168" t="s">
        <v>215</v>
      </c>
      <c r="C41" s="184" t="s">
        <v>216</v>
      </c>
      <c r="D41" s="169" t="s">
        <v>217</v>
      </c>
      <c r="E41" s="170">
        <v>12.5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70">
        <v>3.3E-4</v>
      </c>
      <c r="O41" s="170">
        <f>ROUND(E41*N41,2)</f>
        <v>0</v>
      </c>
      <c r="P41" s="170">
        <v>0</v>
      </c>
      <c r="Q41" s="170">
        <f>ROUND(E41*P41,2)</f>
        <v>0</v>
      </c>
      <c r="R41" s="172"/>
      <c r="S41" s="172" t="s">
        <v>134</v>
      </c>
      <c r="T41" s="173" t="s">
        <v>171</v>
      </c>
      <c r="U41" s="157">
        <v>0.41</v>
      </c>
      <c r="V41" s="157">
        <f>ROUND(E41*U41,2)</f>
        <v>5.13</v>
      </c>
      <c r="W41" s="157"/>
      <c r="X41" s="157" t="s">
        <v>122</v>
      </c>
      <c r="Y41" s="157" t="s">
        <v>123</v>
      </c>
      <c r="Z41" s="146"/>
      <c r="AA41" s="146"/>
      <c r="AB41" s="146"/>
      <c r="AC41" s="146"/>
      <c r="AD41" s="146"/>
      <c r="AE41" s="146"/>
      <c r="AF41" s="146"/>
      <c r="AG41" s="146" t="s">
        <v>124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53"/>
      <c r="B42" s="154"/>
      <c r="C42" s="193" t="s">
        <v>218</v>
      </c>
      <c r="D42" s="188"/>
      <c r="E42" s="189">
        <v>12.5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6"/>
      <c r="AA42" s="146"/>
      <c r="AB42" s="146"/>
      <c r="AC42" s="146"/>
      <c r="AD42" s="146"/>
      <c r="AE42" s="146"/>
      <c r="AF42" s="146"/>
      <c r="AG42" s="146" t="s">
        <v>173</v>
      </c>
      <c r="AH42" s="146">
        <v>5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1" x14ac:dyDescent="0.2">
      <c r="A43" s="167">
        <v>16</v>
      </c>
      <c r="B43" s="168" t="s">
        <v>219</v>
      </c>
      <c r="C43" s="184" t="s">
        <v>220</v>
      </c>
      <c r="D43" s="169" t="s">
        <v>190</v>
      </c>
      <c r="E43" s="170">
        <v>52.5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70">
        <v>0.129</v>
      </c>
      <c r="O43" s="170">
        <f>ROUND(E43*N43,2)</f>
        <v>6.77</v>
      </c>
      <c r="P43" s="170">
        <v>0</v>
      </c>
      <c r="Q43" s="170">
        <f>ROUND(E43*P43,2)</f>
        <v>0</v>
      </c>
      <c r="R43" s="172" t="s">
        <v>221</v>
      </c>
      <c r="S43" s="172" t="s">
        <v>134</v>
      </c>
      <c r="T43" s="173" t="s">
        <v>171</v>
      </c>
      <c r="U43" s="157">
        <v>0</v>
      </c>
      <c r="V43" s="157">
        <f>ROUND(E43*U43,2)</f>
        <v>0</v>
      </c>
      <c r="W43" s="157"/>
      <c r="X43" s="157" t="s">
        <v>222</v>
      </c>
      <c r="Y43" s="157" t="s">
        <v>123</v>
      </c>
      <c r="Z43" s="146"/>
      <c r="AA43" s="146"/>
      <c r="AB43" s="146"/>
      <c r="AC43" s="146"/>
      <c r="AD43" s="146"/>
      <c r="AE43" s="146"/>
      <c r="AF43" s="146"/>
      <c r="AG43" s="146" t="s">
        <v>223</v>
      </c>
      <c r="AH43" s="146"/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2" x14ac:dyDescent="0.2">
      <c r="A44" s="153"/>
      <c r="B44" s="154"/>
      <c r="C44" s="193" t="s">
        <v>224</v>
      </c>
      <c r="D44" s="188"/>
      <c r="E44" s="189">
        <v>50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6"/>
      <c r="AA44" s="146"/>
      <c r="AB44" s="146"/>
      <c r="AC44" s="146"/>
      <c r="AD44" s="146"/>
      <c r="AE44" s="146"/>
      <c r="AF44" s="146"/>
      <c r="AG44" s="146" t="s">
        <v>173</v>
      </c>
      <c r="AH44" s="146">
        <v>5</v>
      </c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outlineLevel="3" x14ac:dyDescent="0.2">
      <c r="A45" s="153"/>
      <c r="B45" s="154"/>
      <c r="C45" s="194" t="s">
        <v>225</v>
      </c>
      <c r="D45" s="190"/>
      <c r="E45" s="191">
        <v>2.5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6"/>
      <c r="AA45" s="146"/>
      <c r="AB45" s="146"/>
      <c r="AC45" s="146"/>
      <c r="AD45" s="146"/>
      <c r="AE45" s="146"/>
      <c r="AF45" s="146"/>
      <c r="AG45" s="146" t="s">
        <v>173</v>
      </c>
      <c r="AH45" s="146">
        <v>4</v>
      </c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x14ac:dyDescent="0.2">
      <c r="A46" s="160" t="s">
        <v>115</v>
      </c>
      <c r="B46" s="161" t="s">
        <v>79</v>
      </c>
      <c r="C46" s="182" t="s">
        <v>80</v>
      </c>
      <c r="D46" s="162"/>
      <c r="E46" s="163"/>
      <c r="F46" s="164"/>
      <c r="G46" s="164">
        <f>SUMIF(AG47:AG51,"&lt;&gt;NOR",G47:G51)</f>
        <v>0</v>
      </c>
      <c r="H46" s="164"/>
      <c r="I46" s="164">
        <f>SUM(I47:I51)</f>
        <v>0</v>
      </c>
      <c r="J46" s="164"/>
      <c r="K46" s="164">
        <f>SUM(K47:K51)</f>
        <v>0</v>
      </c>
      <c r="L46" s="164"/>
      <c r="M46" s="164">
        <f>SUM(M47:M51)</f>
        <v>0</v>
      </c>
      <c r="N46" s="163"/>
      <c r="O46" s="163">
        <f>SUM(O47:O51)</f>
        <v>8.7199999999999989</v>
      </c>
      <c r="P46" s="163"/>
      <c r="Q46" s="163">
        <f>SUM(Q47:Q51)</f>
        <v>0</v>
      </c>
      <c r="R46" s="164"/>
      <c r="S46" s="164"/>
      <c r="T46" s="165"/>
      <c r="U46" s="159"/>
      <c r="V46" s="159">
        <f>SUM(V47:V51)</f>
        <v>9.8000000000000007</v>
      </c>
      <c r="W46" s="159"/>
      <c r="X46" s="159"/>
      <c r="Y46" s="159"/>
      <c r="AG46" t="s">
        <v>116</v>
      </c>
    </row>
    <row r="47" spans="1:60" ht="22.5" outlineLevel="1" x14ac:dyDescent="0.2">
      <c r="A47" s="167">
        <v>17</v>
      </c>
      <c r="B47" s="168" t="s">
        <v>226</v>
      </c>
      <c r="C47" s="184" t="s">
        <v>227</v>
      </c>
      <c r="D47" s="169" t="s">
        <v>217</v>
      </c>
      <c r="E47" s="170">
        <v>70</v>
      </c>
      <c r="F47" s="171"/>
      <c r="G47" s="172">
        <f>ROUND(E47*F47,2)</f>
        <v>0</v>
      </c>
      <c r="H47" s="171"/>
      <c r="I47" s="172">
        <f>ROUND(E47*H47,2)</f>
        <v>0</v>
      </c>
      <c r="J47" s="171"/>
      <c r="K47" s="172">
        <f>ROUND(E47*J47,2)</f>
        <v>0</v>
      </c>
      <c r="L47" s="172">
        <v>21</v>
      </c>
      <c r="M47" s="172">
        <f>G47*(1+L47/100)</f>
        <v>0</v>
      </c>
      <c r="N47" s="170">
        <v>0.10249999999999999</v>
      </c>
      <c r="O47" s="170">
        <f>ROUND(E47*N47,2)</f>
        <v>7.18</v>
      </c>
      <c r="P47" s="170">
        <v>0</v>
      </c>
      <c r="Q47" s="170">
        <f>ROUND(E47*P47,2)</f>
        <v>0</v>
      </c>
      <c r="R47" s="172"/>
      <c r="S47" s="172" t="s">
        <v>134</v>
      </c>
      <c r="T47" s="173" t="s">
        <v>171</v>
      </c>
      <c r="U47" s="157">
        <v>0.14000000000000001</v>
      </c>
      <c r="V47" s="157">
        <f>ROUND(E47*U47,2)</f>
        <v>9.8000000000000007</v>
      </c>
      <c r="W47" s="157"/>
      <c r="X47" s="157" t="s">
        <v>122</v>
      </c>
      <c r="Y47" s="157" t="s">
        <v>123</v>
      </c>
      <c r="Z47" s="146"/>
      <c r="AA47" s="146"/>
      <c r="AB47" s="146"/>
      <c r="AC47" s="146"/>
      <c r="AD47" s="146"/>
      <c r="AE47" s="146"/>
      <c r="AF47" s="146"/>
      <c r="AG47" s="146" t="s">
        <v>124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53"/>
      <c r="B48" s="154"/>
      <c r="C48" s="193" t="s">
        <v>228</v>
      </c>
      <c r="D48" s="188"/>
      <c r="E48" s="189">
        <v>70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6"/>
      <c r="AA48" s="146"/>
      <c r="AB48" s="146"/>
      <c r="AC48" s="146"/>
      <c r="AD48" s="146"/>
      <c r="AE48" s="146"/>
      <c r="AF48" s="146"/>
      <c r="AG48" s="146" t="s">
        <v>173</v>
      </c>
      <c r="AH48" s="146">
        <v>0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outlineLevel="1" x14ac:dyDescent="0.2">
      <c r="A49" s="167">
        <v>18</v>
      </c>
      <c r="B49" s="168" t="s">
        <v>229</v>
      </c>
      <c r="C49" s="184" t="s">
        <v>230</v>
      </c>
      <c r="D49" s="169" t="s">
        <v>231</v>
      </c>
      <c r="E49" s="170">
        <v>73.5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70">
        <v>2.1000000000000001E-2</v>
      </c>
      <c r="O49" s="170">
        <f>ROUND(E49*N49,2)</f>
        <v>1.54</v>
      </c>
      <c r="P49" s="170">
        <v>0</v>
      </c>
      <c r="Q49" s="170">
        <f>ROUND(E49*P49,2)</f>
        <v>0</v>
      </c>
      <c r="R49" s="172" t="s">
        <v>221</v>
      </c>
      <c r="S49" s="172" t="s">
        <v>134</v>
      </c>
      <c r="T49" s="173" t="s">
        <v>171</v>
      </c>
      <c r="U49" s="157">
        <v>0</v>
      </c>
      <c r="V49" s="157">
        <f>ROUND(E49*U49,2)</f>
        <v>0</v>
      </c>
      <c r="W49" s="157"/>
      <c r="X49" s="157" t="s">
        <v>222</v>
      </c>
      <c r="Y49" s="157" t="s">
        <v>123</v>
      </c>
      <c r="Z49" s="146"/>
      <c r="AA49" s="146"/>
      <c r="AB49" s="146"/>
      <c r="AC49" s="146"/>
      <c r="AD49" s="146"/>
      <c r="AE49" s="146"/>
      <c r="AF49" s="146"/>
      <c r="AG49" s="146" t="s">
        <v>223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2" x14ac:dyDescent="0.2">
      <c r="A50" s="153"/>
      <c r="B50" s="154"/>
      <c r="C50" s="193" t="s">
        <v>232</v>
      </c>
      <c r="D50" s="188"/>
      <c r="E50" s="189">
        <v>70</v>
      </c>
      <c r="F50" s="157"/>
      <c r="G50" s="157"/>
      <c r="H50" s="157"/>
      <c r="I50" s="157"/>
      <c r="J50" s="157"/>
      <c r="K50" s="157"/>
      <c r="L50" s="157"/>
      <c r="M50" s="157"/>
      <c r="N50" s="156"/>
      <c r="O50" s="156"/>
      <c r="P50" s="156"/>
      <c r="Q50" s="156"/>
      <c r="R50" s="157"/>
      <c r="S50" s="157"/>
      <c r="T50" s="157"/>
      <c r="U50" s="157"/>
      <c r="V50" s="157"/>
      <c r="W50" s="157"/>
      <c r="X50" s="157"/>
      <c r="Y50" s="157"/>
      <c r="Z50" s="146"/>
      <c r="AA50" s="146"/>
      <c r="AB50" s="146"/>
      <c r="AC50" s="146"/>
      <c r="AD50" s="146"/>
      <c r="AE50" s="146"/>
      <c r="AF50" s="146"/>
      <c r="AG50" s="146" t="s">
        <v>173</v>
      </c>
      <c r="AH50" s="146">
        <v>5</v>
      </c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3" x14ac:dyDescent="0.2">
      <c r="A51" s="153"/>
      <c r="B51" s="154"/>
      <c r="C51" s="194" t="s">
        <v>225</v>
      </c>
      <c r="D51" s="190"/>
      <c r="E51" s="191">
        <v>3.5</v>
      </c>
      <c r="F51" s="157"/>
      <c r="G51" s="157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6"/>
      <c r="AA51" s="146"/>
      <c r="AB51" s="146"/>
      <c r="AC51" s="146"/>
      <c r="AD51" s="146"/>
      <c r="AE51" s="146"/>
      <c r="AF51" s="146"/>
      <c r="AG51" s="146" t="s">
        <v>173</v>
      </c>
      <c r="AH51" s="146">
        <v>4</v>
      </c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x14ac:dyDescent="0.2">
      <c r="A52" s="160" t="s">
        <v>115</v>
      </c>
      <c r="B52" s="161" t="s">
        <v>81</v>
      </c>
      <c r="C52" s="182" t="s">
        <v>82</v>
      </c>
      <c r="D52" s="162"/>
      <c r="E52" s="163"/>
      <c r="F52" s="164"/>
      <c r="G52" s="164">
        <f>SUMIF(AG53:AG53,"&lt;&gt;NOR",G53:G53)</f>
        <v>0</v>
      </c>
      <c r="H52" s="164"/>
      <c r="I52" s="164">
        <f>SUM(I53:I53)</f>
        <v>0</v>
      </c>
      <c r="J52" s="164"/>
      <c r="K52" s="164">
        <f>SUM(K53:K53)</f>
        <v>0</v>
      </c>
      <c r="L52" s="164"/>
      <c r="M52" s="164">
        <f>SUM(M53:M53)</f>
        <v>0</v>
      </c>
      <c r="N52" s="163"/>
      <c r="O52" s="163">
        <f>SUM(O53:O53)</f>
        <v>0</v>
      </c>
      <c r="P52" s="163"/>
      <c r="Q52" s="163">
        <f>SUM(Q53:Q53)</f>
        <v>0</v>
      </c>
      <c r="R52" s="164"/>
      <c r="S52" s="164"/>
      <c r="T52" s="165"/>
      <c r="U52" s="159"/>
      <c r="V52" s="159">
        <f>SUM(V53:V53)</f>
        <v>56.49</v>
      </c>
      <c r="W52" s="159"/>
      <c r="X52" s="159"/>
      <c r="Y52" s="159"/>
      <c r="AG52" t="s">
        <v>116</v>
      </c>
    </row>
    <row r="53" spans="1:60" outlineLevel="1" x14ac:dyDescent="0.2">
      <c r="A53" s="174">
        <v>19</v>
      </c>
      <c r="B53" s="175" t="s">
        <v>233</v>
      </c>
      <c r="C53" s="183" t="s">
        <v>234</v>
      </c>
      <c r="D53" s="176" t="s">
        <v>235</v>
      </c>
      <c r="E53" s="177">
        <v>155.61013</v>
      </c>
      <c r="F53" s="178"/>
      <c r="G53" s="179">
        <f>ROUND(E53*F53,2)</f>
        <v>0</v>
      </c>
      <c r="H53" s="178"/>
      <c r="I53" s="179">
        <f>ROUND(E53*H53,2)</f>
        <v>0</v>
      </c>
      <c r="J53" s="178"/>
      <c r="K53" s="179">
        <f>ROUND(E53*J53,2)</f>
        <v>0</v>
      </c>
      <c r="L53" s="179">
        <v>21</v>
      </c>
      <c r="M53" s="179">
        <f>G53*(1+L53/100)</f>
        <v>0</v>
      </c>
      <c r="N53" s="177">
        <v>0</v>
      </c>
      <c r="O53" s="177">
        <f>ROUND(E53*N53,2)</f>
        <v>0</v>
      </c>
      <c r="P53" s="177">
        <v>0</v>
      </c>
      <c r="Q53" s="177">
        <f>ROUND(E53*P53,2)</f>
        <v>0</v>
      </c>
      <c r="R53" s="179"/>
      <c r="S53" s="179" t="s">
        <v>134</v>
      </c>
      <c r="T53" s="180" t="s">
        <v>171</v>
      </c>
      <c r="U53" s="157">
        <v>0.36299999999999999</v>
      </c>
      <c r="V53" s="157">
        <f>ROUND(E53*U53,2)</f>
        <v>56.49</v>
      </c>
      <c r="W53" s="157"/>
      <c r="X53" s="157" t="s">
        <v>236</v>
      </c>
      <c r="Y53" s="157" t="s">
        <v>123</v>
      </c>
      <c r="Z53" s="146"/>
      <c r="AA53" s="146"/>
      <c r="AB53" s="146"/>
      <c r="AC53" s="146"/>
      <c r="AD53" s="146"/>
      <c r="AE53" s="146"/>
      <c r="AF53" s="146"/>
      <c r="AG53" s="146" t="s">
        <v>237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x14ac:dyDescent="0.2">
      <c r="A54" s="160" t="s">
        <v>115</v>
      </c>
      <c r="B54" s="161" t="s">
        <v>83</v>
      </c>
      <c r="C54" s="182" t="s">
        <v>84</v>
      </c>
      <c r="D54" s="162"/>
      <c r="E54" s="163"/>
      <c r="F54" s="164"/>
      <c r="G54" s="164">
        <f>SUMIF(AG55:AG57,"&lt;&gt;NOR",G55:G57)</f>
        <v>0</v>
      </c>
      <c r="H54" s="164"/>
      <c r="I54" s="164">
        <f>SUM(I55:I57)</f>
        <v>0</v>
      </c>
      <c r="J54" s="164"/>
      <c r="K54" s="164">
        <f>SUM(K55:K57)</f>
        <v>0</v>
      </c>
      <c r="L54" s="164"/>
      <c r="M54" s="164">
        <f>SUM(M55:M57)</f>
        <v>0</v>
      </c>
      <c r="N54" s="163"/>
      <c r="O54" s="163">
        <f>SUM(O55:O57)</f>
        <v>0.01</v>
      </c>
      <c r="P54" s="163"/>
      <c r="Q54" s="163">
        <f>SUM(Q55:Q57)</f>
        <v>0</v>
      </c>
      <c r="R54" s="164"/>
      <c r="S54" s="164"/>
      <c r="T54" s="165"/>
      <c r="U54" s="159"/>
      <c r="V54" s="159">
        <f>SUM(V55:V57)</f>
        <v>42.77</v>
      </c>
      <c r="W54" s="159"/>
      <c r="X54" s="159"/>
      <c r="Y54" s="159"/>
      <c r="AG54" t="s">
        <v>116</v>
      </c>
    </row>
    <row r="55" spans="1:60" ht="22.5" outlineLevel="1" x14ac:dyDescent="0.2">
      <c r="A55" s="167">
        <v>20</v>
      </c>
      <c r="B55" s="168" t="s">
        <v>238</v>
      </c>
      <c r="C55" s="184" t="s">
        <v>239</v>
      </c>
      <c r="D55" s="169" t="s">
        <v>190</v>
      </c>
      <c r="E55" s="170">
        <v>32.4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70">
        <v>2.5000000000000001E-4</v>
      </c>
      <c r="O55" s="170">
        <f>ROUND(E55*N55,2)</f>
        <v>0.01</v>
      </c>
      <c r="P55" s="170">
        <v>0</v>
      </c>
      <c r="Q55" s="170">
        <f>ROUND(E55*P55,2)</f>
        <v>0</v>
      </c>
      <c r="R55" s="172"/>
      <c r="S55" s="172" t="s">
        <v>120</v>
      </c>
      <c r="T55" s="173" t="s">
        <v>121</v>
      </c>
      <c r="U55" s="157">
        <v>1.32</v>
      </c>
      <c r="V55" s="157">
        <f>ROUND(E55*U55,2)</f>
        <v>42.77</v>
      </c>
      <c r="W55" s="157"/>
      <c r="X55" s="157" t="s">
        <v>122</v>
      </c>
      <c r="Y55" s="157" t="s">
        <v>123</v>
      </c>
      <c r="Z55" s="146"/>
      <c r="AA55" s="146"/>
      <c r="AB55" s="146"/>
      <c r="AC55" s="146"/>
      <c r="AD55" s="146"/>
      <c r="AE55" s="146"/>
      <c r="AF55" s="146"/>
      <c r="AG55" s="146" t="s">
        <v>124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2">
      <c r="A56" s="153"/>
      <c r="B56" s="154"/>
      <c r="C56" s="193" t="s">
        <v>240</v>
      </c>
      <c r="D56" s="188"/>
      <c r="E56" s="189">
        <v>32.4</v>
      </c>
      <c r="F56" s="157"/>
      <c r="G56" s="157"/>
      <c r="H56" s="157"/>
      <c r="I56" s="157"/>
      <c r="J56" s="157"/>
      <c r="K56" s="157"/>
      <c r="L56" s="157"/>
      <c r="M56" s="157"/>
      <c r="N56" s="156"/>
      <c r="O56" s="156"/>
      <c r="P56" s="156"/>
      <c r="Q56" s="156"/>
      <c r="R56" s="157"/>
      <c r="S56" s="157"/>
      <c r="T56" s="157"/>
      <c r="U56" s="157"/>
      <c r="V56" s="157"/>
      <c r="W56" s="157"/>
      <c r="X56" s="157"/>
      <c r="Y56" s="157"/>
      <c r="Z56" s="146"/>
      <c r="AA56" s="146"/>
      <c r="AB56" s="146"/>
      <c r="AC56" s="146"/>
      <c r="AD56" s="146"/>
      <c r="AE56" s="146"/>
      <c r="AF56" s="146"/>
      <c r="AG56" s="146" t="s">
        <v>173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53">
        <v>21</v>
      </c>
      <c r="B57" s="154" t="s">
        <v>241</v>
      </c>
      <c r="C57" s="195" t="s">
        <v>242</v>
      </c>
      <c r="D57" s="155" t="s">
        <v>0</v>
      </c>
      <c r="E57" s="192"/>
      <c r="F57" s="158"/>
      <c r="G57" s="157">
        <f>ROUND(E57*F57,2)</f>
        <v>0</v>
      </c>
      <c r="H57" s="158"/>
      <c r="I57" s="157">
        <f>ROUND(E57*H57,2)</f>
        <v>0</v>
      </c>
      <c r="J57" s="158"/>
      <c r="K57" s="157">
        <f>ROUND(E57*J57,2)</f>
        <v>0</v>
      </c>
      <c r="L57" s="157">
        <v>21</v>
      </c>
      <c r="M57" s="157">
        <f>G57*(1+L57/100)</f>
        <v>0</v>
      </c>
      <c r="N57" s="156">
        <v>0</v>
      </c>
      <c r="O57" s="156">
        <f>ROUND(E57*N57,2)</f>
        <v>0</v>
      </c>
      <c r="P57" s="156">
        <v>0</v>
      </c>
      <c r="Q57" s="156">
        <f>ROUND(E57*P57,2)</f>
        <v>0</v>
      </c>
      <c r="R57" s="157"/>
      <c r="S57" s="157" t="s">
        <v>134</v>
      </c>
      <c r="T57" s="157" t="s">
        <v>171</v>
      </c>
      <c r="U57" s="157">
        <v>0</v>
      </c>
      <c r="V57" s="157">
        <f>ROUND(E57*U57,2)</f>
        <v>0</v>
      </c>
      <c r="W57" s="157"/>
      <c r="X57" s="157" t="s">
        <v>236</v>
      </c>
      <c r="Y57" s="157" t="s">
        <v>123</v>
      </c>
      <c r="Z57" s="146"/>
      <c r="AA57" s="146"/>
      <c r="AB57" s="146"/>
      <c r="AC57" s="146"/>
      <c r="AD57" s="146"/>
      <c r="AE57" s="146"/>
      <c r="AF57" s="146"/>
      <c r="AG57" s="146" t="s">
        <v>237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x14ac:dyDescent="0.2">
      <c r="A58" s="160" t="s">
        <v>115</v>
      </c>
      <c r="B58" s="161" t="s">
        <v>85</v>
      </c>
      <c r="C58" s="182" t="s">
        <v>86</v>
      </c>
      <c r="D58" s="162"/>
      <c r="E58" s="163"/>
      <c r="F58" s="164"/>
      <c r="G58" s="164">
        <f>SUMIF(AG59:AG59,"&lt;&gt;NOR",G59:G59)</f>
        <v>0</v>
      </c>
      <c r="H58" s="164"/>
      <c r="I58" s="164">
        <f>SUM(I59:I59)</f>
        <v>0</v>
      </c>
      <c r="J58" s="164"/>
      <c r="K58" s="164">
        <f>SUM(K59:K59)</f>
        <v>0</v>
      </c>
      <c r="L58" s="164"/>
      <c r="M58" s="164">
        <f>SUM(M59:M59)</f>
        <v>0</v>
      </c>
      <c r="N58" s="163"/>
      <c r="O58" s="163">
        <f>SUM(O59:O59)</f>
        <v>0</v>
      </c>
      <c r="P58" s="163"/>
      <c r="Q58" s="163">
        <f>SUM(Q59:Q59)</f>
        <v>0</v>
      </c>
      <c r="R58" s="164"/>
      <c r="S58" s="164"/>
      <c r="T58" s="165"/>
      <c r="U58" s="159"/>
      <c r="V58" s="159">
        <f>SUM(V59:V59)</f>
        <v>0</v>
      </c>
      <c r="W58" s="159"/>
      <c r="X58" s="159"/>
      <c r="Y58" s="159"/>
      <c r="AG58" t="s">
        <v>116</v>
      </c>
    </row>
    <row r="59" spans="1:60" outlineLevel="1" x14ac:dyDescent="0.2">
      <c r="A59" s="167">
        <v>22</v>
      </c>
      <c r="B59" s="168" t="s">
        <v>243</v>
      </c>
      <c r="C59" s="184" t="s">
        <v>244</v>
      </c>
      <c r="D59" s="169" t="s">
        <v>119</v>
      </c>
      <c r="E59" s="170">
        <v>1</v>
      </c>
      <c r="F59" s="171">
        <f>'Plovoucí molo'!F4</f>
        <v>0</v>
      </c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21</v>
      </c>
      <c r="M59" s="172">
        <f>G59*(1+L59/100)</f>
        <v>0</v>
      </c>
      <c r="N59" s="170">
        <v>0</v>
      </c>
      <c r="O59" s="170">
        <f>ROUND(E59*N59,2)</f>
        <v>0</v>
      </c>
      <c r="P59" s="170">
        <v>0</v>
      </c>
      <c r="Q59" s="170">
        <f>ROUND(E59*P59,2)</f>
        <v>0</v>
      </c>
      <c r="R59" s="172"/>
      <c r="S59" s="172" t="s">
        <v>120</v>
      </c>
      <c r="T59" s="173" t="s">
        <v>121</v>
      </c>
      <c r="U59" s="157">
        <v>0</v>
      </c>
      <c r="V59" s="157">
        <f>ROUND(E59*U59,2)</f>
        <v>0</v>
      </c>
      <c r="W59" s="157"/>
      <c r="X59" s="157" t="s">
        <v>122</v>
      </c>
      <c r="Y59" s="157" t="s">
        <v>123</v>
      </c>
      <c r="Z59" s="146"/>
      <c r="AA59" s="146"/>
      <c r="AB59" s="146"/>
      <c r="AC59" s="146"/>
      <c r="AD59" s="146"/>
      <c r="AE59" s="146"/>
      <c r="AF59" s="146"/>
      <c r="AG59" s="146" t="s">
        <v>124</v>
      </c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x14ac:dyDescent="0.2">
      <c r="A60" s="3"/>
      <c r="B60" s="4"/>
      <c r="C60" s="185"/>
      <c r="D60" s="6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E60">
        <v>12</v>
      </c>
      <c r="AF60">
        <v>21</v>
      </c>
      <c r="AG60" t="s">
        <v>101</v>
      </c>
    </row>
    <row r="61" spans="1:60" x14ac:dyDescent="0.2">
      <c r="A61" s="149"/>
      <c r="B61" s="150" t="s">
        <v>31</v>
      </c>
      <c r="C61" s="186"/>
      <c r="D61" s="151"/>
      <c r="E61" s="152"/>
      <c r="F61" s="152"/>
      <c r="G61" s="166">
        <f>G8+G27+G35+G46+G52+G54+G58</f>
        <v>0</v>
      </c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AE61">
        <f>SUMIF(L7:L59,AE60,G7:G59)</f>
        <v>0</v>
      </c>
      <c r="AF61">
        <f>SUMIF(L7:L59,AF60,G7:G59)</f>
        <v>0</v>
      </c>
      <c r="AG61" t="s">
        <v>163</v>
      </c>
    </row>
    <row r="62" spans="1:60" x14ac:dyDescent="0.2">
      <c r="A62" s="3"/>
      <c r="B62" s="4"/>
      <c r="C62" s="185"/>
      <c r="D62" s="6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60" x14ac:dyDescent="0.2">
      <c r="A63" s="3"/>
      <c r="B63" s="4"/>
      <c r="C63" s="185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60" x14ac:dyDescent="0.2">
      <c r="A64" s="304" t="s">
        <v>164</v>
      </c>
      <c r="B64" s="304"/>
      <c r="C64" s="305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33" x14ac:dyDescent="0.2">
      <c r="A65" s="281"/>
      <c r="B65" s="282"/>
      <c r="C65" s="283"/>
      <c r="D65" s="282"/>
      <c r="E65" s="282"/>
      <c r="F65" s="282"/>
      <c r="G65" s="284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AG65" t="s">
        <v>165</v>
      </c>
    </row>
    <row r="66" spans="1:33" x14ac:dyDescent="0.2">
      <c r="A66" s="285"/>
      <c r="B66" s="286"/>
      <c r="C66" s="287"/>
      <c r="D66" s="286"/>
      <c r="E66" s="286"/>
      <c r="F66" s="286"/>
      <c r="G66" s="288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33" x14ac:dyDescent="0.2">
      <c r="A67" s="285"/>
      <c r="B67" s="286"/>
      <c r="C67" s="287"/>
      <c r="D67" s="286"/>
      <c r="E67" s="286"/>
      <c r="F67" s="286"/>
      <c r="G67" s="288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33" x14ac:dyDescent="0.2">
      <c r="A68" s="285"/>
      <c r="B68" s="286"/>
      <c r="C68" s="287"/>
      <c r="D68" s="286"/>
      <c r="E68" s="286"/>
      <c r="F68" s="286"/>
      <c r="G68" s="288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33" x14ac:dyDescent="0.2">
      <c r="A69" s="289"/>
      <c r="B69" s="290"/>
      <c r="C69" s="291"/>
      <c r="D69" s="290"/>
      <c r="E69" s="290"/>
      <c r="F69" s="290"/>
      <c r="G69" s="292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33" x14ac:dyDescent="0.2">
      <c r="A70" s="3"/>
      <c r="B70" s="4"/>
      <c r="C70" s="185"/>
      <c r="D70" s="6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33" x14ac:dyDescent="0.2">
      <c r="C71" s="187"/>
      <c r="D71" s="10"/>
      <c r="AG71" t="s">
        <v>167</v>
      </c>
    </row>
    <row r="72" spans="1:33" x14ac:dyDescent="0.2">
      <c r="D72" s="10"/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PHPXTuD5sxLC/qh5+CwBs/StdlIHJe5QDIl/wThPm0Oik6kG6EozHBrNSUBAn1zb61cXB2VFFalTLm4ULVEW7g==" saltValue="VEpvugrYP6LPbT0bRiE3gg==" spinCount="100000" sheet="1" formatRows="0"/>
  <mergeCells count="6">
    <mergeCell ref="A65:G69"/>
    <mergeCell ref="A1:G1"/>
    <mergeCell ref="C2:G2"/>
    <mergeCell ref="C3:G3"/>
    <mergeCell ref="C4:G4"/>
    <mergeCell ref="A64:C64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7F1AD-DFF1-4F81-93AF-3991D021724C}">
  <sheetPr>
    <outlinePr summaryBelow="0"/>
  </sheetPr>
  <dimension ref="A1:BH5000"/>
  <sheetViews>
    <sheetView workbookViewId="0">
      <pane ySplit="7" topLeftCell="A32" activePane="bottomLeft" state="frozen"/>
      <selection pane="bottomLeft" activeCell="C41" sqref="C41"/>
    </sheetView>
  </sheetViews>
  <sheetFormatPr defaultRowHeight="12.75" outlineLevelRow="3" x14ac:dyDescent="0.2"/>
  <cols>
    <col min="1" max="1" width="3.42578125" customWidth="1"/>
    <col min="2" max="2" width="12.5703125" style="120" customWidth="1"/>
    <col min="3" max="3" width="38.28515625" style="12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97" t="s">
        <v>7</v>
      </c>
      <c r="B1" s="297"/>
      <c r="C1" s="297"/>
      <c r="D1" s="297"/>
      <c r="E1" s="297"/>
      <c r="F1" s="297"/>
      <c r="G1" s="297"/>
      <c r="AG1" t="s">
        <v>89</v>
      </c>
    </row>
    <row r="2" spans="1:60" ht="24.95" customHeight="1" x14ac:dyDescent="0.2">
      <c r="A2" s="49" t="s">
        <v>8</v>
      </c>
      <c r="B2" s="48" t="s">
        <v>43</v>
      </c>
      <c r="C2" s="298" t="s">
        <v>44</v>
      </c>
      <c r="D2" s="299"/>
      <c r="E2" s="299"/>
      <c r="F2" s="299"/>
      <c r="G2" s="300"/>
      <c r="AG2" t="s">
        <v>90</v>
      </c>
    </row>
    <row r="3" spans="1:60" ht="24.95" customHeight="1" x14ac:dyDescent="0.2">
      <c r="A3" s="49" t="s">
        <v>9</v>
      </c>
      <c r="B3" s="48" t="s">
        <v>65</v>
      </c>
      <c r="C3" s="298" t="s">
        <v>66</v>
      </c>
      <c r="D3" s="299"/>
      <c r="E3" s="299"/>
      <c r="F3" s="299"/>
      <c r="G3" s="300"/>
      <c r="AC3" s="120" t="s">
        <v>90</v>
      </c>
      <c r="AG3" t="s">
        <v>91</v>
      </c>
    </row>
    <row r="4" spans="1:60" ht="24.95" customHeight="1" x14ac:dyDescent="0.2">
      <c r="A4" s="139" t="s">
        <v>10</v>
      </c>
      <c r="B4" s="140" t="s">
        <v>60</v>
      </c>
      <c r="C4" s="301" t="s">
        <v>67</v>
      </c>
      <c r="D4" s="302"/>
      <c r="E4" s="302"/>
      <c r="F4" s="302"/>
      <c r="G4" s="303"/>
      <c r="AG4" t="s">
        <v>92</v>
      </c>
    </row>
    <row r="5" spans="1:60" x14ac:dyDescent="0.2">
      <c r="D5" s="10"/>
    </row>
    <row r="6" spans="1:60" ht="38.25" x14ac:dyDescent="0.2">
      <c r="A6" s="142" t="s">
        <v>93</v>
      </c>
      <c r="B6" s="144" t="s">
        <v>94</v>
      </c>
      <c r="C6" s="144" t="s">
        <v>95</v>
      </c>
      <c r="D6" s="143" t="s">
        <v>96</v>
      </c>
      <c r="E6" s="142" t="s">
        <v>97</v>
      </c>
      <c r="F6" s="141" t="s">
        <v>98</v>
      </c>
      <c r="G6" s="142" t="s">
        <v>31</v>
      </c>
      <c r="H6" s="145" t="s">
        <v>32</v>
      </c>
      <c r="I6" s="145" t="s">
        <v>99</v>
      </c>
      <c r="J6" s="145" t="s">
        <v>33</v>
      </c>
      <c r="K6" s="145" t="s">
        <v>100</v>
      </c>
      <c r="L6" s="145" t="s">
        <v>101</v>
      </c>
      <c r="M6" s="145" t="s">
        <v>102</v>
      </c>
      <c r="N6" s="145" t="s">
        <v>103</v>
      </c>
      <c r="O6" s="145" t="s">
        <v>104</v>
      </c>
      <c r="P6" s="145" t="s">
        <v>105</v>
      </c>
      <c r="Q6" s="145" t="s">
        <v>106</v>
      </c>
      <c r="R6" s="145" t="s">
        <v>107</v>
      </c>
      <c r="S6" s="145" t="s">
        <v>108</v>
      </c>
      <c r="T6" s="145" t="s">
        <v>109</v>
      </c>
      <c r="U6" s="145" t="s">
        <v>110</v>
      </c>
      <c r="V6" s="145" t="s">
        <v>111</v>
      </c>
      <c r="W6" s="145" t="s">
        <v>112</v>
      </c>
      <c r="X6" s="145" t="s">
        <v>113</v>
      </c>
      <c r="Y6" s="145" t="s">
        <v>114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0" t="s">
        <v>115</v>
      </c>
      <c r="B8" s="161" t="s">
        <v>60</v>
      </c>
      <c r="C8" s="182" t="s">
        <v>72</v>
      </c>
      <c r="D8" s="162"/>
      <c r="E8" s="163"/>
      <c r="F8" s="164"/>
      <c r="G8" s="164">
        <f>SUMIF(AG9:AG29,"&lt;&gt;NOR",G9:G29)</f>
        <v>0</v>
      </c>
      <c r="H8" s="164"/>
      <c r="I8" s="164">
        <f>SUM(I9:I29)</f>
        <v>0</v>
      </c>
      <c r="J8" s="164"/>
      <c r="K8" s="164">
        <f>SUM(K9:K29)</f>
        <v>0</v>
      </c>
      <c r="L8" s="164"/>
      <c r="M8" s="164">
        <f>SUM(M9:M29)</f>
        <v>0</v>
      </c>
      <c r="N8" s="163"/>
      <c r="O8" s="163">
        <f>SUM(O9:O29)</f>
        <v>25.99</v>
      </c>
      <c r="P8" s="163"/>
      <c r="Q8" s="163">
        <f>SUM(Q9:Q29)</f>
        <v>0</v>
      </c>
      <c r="R8" s="164"/>
      <c r="S8" s="164"/>
      <c r="T8" s="165"/>
      <c r="U8" s="159"/>
      <c r="V8" s="159">
        <f>SUM(V9:V29)</f>
        <v>73.8</v>
      </c>
      <c r="W8" s="159"/>
      <c r="X8" s="159"/>
      <c r="Y8" s="159"/>
      <c r="AG8" t="s">
        <v>116</v>
      </c>
    </row>
    <row r="9" spans="1:60" outlineLevel="1" x14ac:dyDescent="0.2">
      <c r="A9" s="167">
        <v>1</v>
      </c>
      <c r="B9" s="168" t="s">
        <v>245</v>
      </c>
      <c r="C9" s="184" t="s">
        <v>246</v>
      </c>
      <c r="D9" s="169" t="s">
        <v>170</v>
      </c>
      <c r="E9" s="170">
        <v>48.2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0">
        <v>0</v>
      </c>
      <c r="O9" s="170">
        <f>ROUND(E9*N9,2)</f>
        <v>0</v>
      </c>
      <c r="P9" s="170">
        <v>0</v>
      </c>
      <c r="Q9" s="170">
        <f>ROUND(E9*P9,2)</f>
        <v>0</v>
      </c>
      <c r="R9" s="172"/>
      <c r="S9" s="172" t="s">
        <v>134</v>
      </c>
      <c r="T9" s="173" t="s">
        <v>171</v>
      </c>
      <c r="U9" s="157">
        <v>0.42</v>
      </c>
      <c r="V9" s="157">
        <f>ROUND(E9*U9,2)</f>
        <v>20.239999999999998</v>
      </c>
      <c r="W9" s="157"/>
      <c r="X9" s="157" t="s">
        <v>122</v>
      </c>
      <c r="Y9" s="157" t="s">
        <v>123</v>
      </c>
      <c r="Z9" s="146"/>
      <c r="AA9" s="146"/>
      <c r="AB9" s="146"/>
      <c r="AC9" s="146"/>
      <c r="AD9" s="146"/>
      <c r="AE9" s="146"/>
      <c r="AF9" s="146"/>
      <c r="AG9" s="146" t="s">
        <v>124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193" t="s">
        <v>247</v>
      </c>
      <c r="D10" s="188"/>
      <c r="E10" s="189">
        <v>48.2</v>
      </c>
      <c r="F10" s="157"/>
      <c r="G10" s="157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6"/>
      <c r="AA10" s="146"/>
      <c r="AB10" s="146"/>
      <c r="AC10" s="146"/>
      <c r="AD10" s="146"/>
      <c r="AE10" s="146"/>
      <c r="AF10" s="146"/>
      <c r="AG10" s="146" t="s">
        <v>173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67">
        <v>2</v>
      </c>
      <c r="B11" s="168" t="s">
        <v>248</v>
      </c>
      <c r="C11" s="184" t="s">
        <v>249</v>
      </c>
      <c r="D11" s="169" t="s">
        <v>170</v>
      </c>
      <c r="E11" s="170">
        <v>24.1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0">
        <v>0</v>
      </c>
      <c r="O11" s="170">
        <f>ROUND(E11*N11,2)</f>
        <v>0</v>
      </c>
      <c r="P11" s="170">
        <v>0</v>
      </c>
      <c r="Q11" s="170">
        <f>ROUND(E11*P11,2)</f>
        <v>0</v>
      </c>
      <c r="R11" s="172"/>
      <c r="S11" s="172" t="s">
        <v>134</v>
      </c>
      <c r="T11" s="173" t="s">
        <v>171</v>
      </c>
      <c r="U11" s="157">
        <v>0</v>
      </c>
      <c r="V11" s="157">
        <f>ROUND(E11*U11,2)</f>
        <v>0</v>
      </c>
      <c r="W11" s="157"/>
      <c r="X11" s="157" t="s">
        <v>122</v>
      </c>
      <c r="Y11" s="157" t="s">
        <v>123</v>
      </c>
      <c r="Z11" s="146"/>
      <c r="AA11" s="146"/>
      <c r="AB11" s="146"/>
      <c r="AC11" s="146"/>
      <c r="AD11" s="146"/>
      <c r="AE11" s="146"/>
      <c r="AF11" s="146"/>
      <c r="AG11" s="146" t="s">
        <v>124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2" x14ac:dyDescent="0.2">
      <c r="A12" s="153"/>
      <c r="B12" s="154"/>
      <c r="C12" s="193" t="s">
        <v>250</v>
      </c>
      <c r="D12" s="188"/>
      <c r="E12" s="189">
        <v>24.1</v>
      </c>
      <c r="F12" s="157"/>
      <c r="G12" s="1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6"/>
      <c r="AA12" s="146"/>
      <c r="AB12" s="146"/>
      <c r="AC12" s="146"/>
      <c r="AD12" s="146"/>
      <c r="AE12" s="146"/>
      <c r="AF12" s="146"/>
      <c r="AG12" s="146" t="s">
        <v>173</v>
      </c>
      <c r="AH12" s="146">
        <v>5</v>
      </c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67">
        <v>3</v>
      </c>
      <c r="B13" s="168" t="s">
        <v>251</v>
      </c>
      <c r="C13" s="184" t="s">
        <v>252</v>
      </c>
      <c r="D13" s="169" t="s">
        <v>170</v>
      </c>
      <c r="E13" s="170">
        <v>23.1525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0">
        <v>1.0000000000000001E-5</v>
      </c>
      <c r="O13" s="170">
        <f>ROUND(E13*N13,2)</f>
        <v>0</v>
      </c>
      <c r="P13" s="170">
        <v>0</v>
      </c>
      <c r="Q13" s="170">
        <f>ROUND(E13*P13,2)</f>
        <v>0</v>
      </c>
      <c r="R13" s="172"/>
      <c r="S13" s="172" t="s">
        <v>134</v>
      </c>
      <c r="T13" s="173" t="s">
        <v>171</v>
      </c>
      <c r="U13" s="157">
        <v>0.188</v>
      </c>
      <c r="V13" s="157">
        <f>ROUND(E13*U13,2)</f>
        <v>4.3499999999999996</v>
      </c>
      <c r="W13" s="157"/>
      <c r="X13" s="157" t="s">
        <v>122</v>
      </c>
      <c r="Y13" s="157" t="s">
        <v>123</v>
      </c>
      <c r="Z13" s="146"/>
      <c r="AA13" s="146"/>
      <c r="AB13" s="146"/>
      <c r="AC13" s="146"/>
      <c r="AD13" s="146"/>
      <c r="AE13" s="146"/>
      <c r="AF13" s="146"/>
      <c r="AG13" s="146" t="s">
        <v>124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outlineLevel="2" x14ac:dyDescent="0.2">
      <c r="A14" s="153"/>
      <c r="B14" s="154"/>
      <c r="C14" s="193" t="s">
        <v>253</v>
      </c>
      <c r="D14" s="188"/>
      <c r="E14" s="189">
        <v>23.1525</v>
      </c>
      <c r="F14" s="157"/>
      <c r="G14" s="157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6"/>
      <c r="AA14" s="146"/>
      <c r="AB14" s="146"/>
      <c r="AC14" s="146"/>
      <c r="AD14" s="146"/>
      <c r="AE14" s="146"/>
      <c r="AF14" s="146"/>
      <c r="AG14" s="146" t="s">
        <v>173</v>
      </c>
      <c r="AH14" s="146">
        <v>0</v>
      </c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ht="22.5" outlineLevel="1" x14ac:dyDescent="0.2">
      <c r="A15" s="167">
        <v>4</v>
      </c>
      <c r="B15" s="168" t="s">
        <v>180</v>
      </c>
      <c r="C15" s="184" t="s">
        <v>181</v>
      </c>
      <c r="D15" s="169" t="s">
        <v>170</v>
      </c>
      <c r="E15" s="170">
        <v>71.352500000000006</v>
      </c>
      <c r="F15" s="171"/>
      <c r="G15" s="172">
        <f>ROUND(E15*F15,2)</f>
        <v>0</v>
      </c>
      <c r="H15" s="171"/>
      <c r="I15" s="172">
        <f>ROUND(E15*H15,2)</f>
        <v>0</v>
      </c>
      <c r="J15" s="171"/>
      <c r="K15" s="172">
        <f>ROUND(E15*J15,2)</f>
        <v>0</v>
      </c>
      <c r="L15" s="172">
        <v>21</v>
      </c>
      <c r="M15" s="172">
        <f>G15*(1+L15/100)</f>
        <v>0</v>
      </c>
      <c r="N15" s="170">
        <v>0</v>
      </c>
      <c r="O15" s="170">
        <f>ROUND(E15*N15,2)</f>
        <v>0</v>
      </c>
      <c r="P15" s="170">
        <v>0</v>
      </c>
      <c r="Q15" s="170">
        <f>ROUND(E15*P15,2)</f>
        <v>0</v>
      </c>
      <c r="R15" s="172"/>
      <c r="S15" s="172" t="s">
        <v>134</v>
      </c>
      <c r="T15" s="173" t="s">
        <v>171</v>
      </c>
      <c r="U15" s="157">
        <v>1.0999999999999999E-2</v>
      </c>
      <c r="V15" s="157">
        <f>ROUND(E15*U15,2)</f>
        <v>0.78</v>
      </c>
      <c r="W15" s="157"/>
      <c r="X15" s="157" t="s">
        <v>122</v>
      </c>
      <c r="Y15" s="157" t="s">
        <v>123</v>
      </c>
      <c r="Z15" s="146"/>
      <c r="AA15" s="146"/>
      <c r="AB15" s="146"/>
      <c r="AC15" s="146"/>
      <c r="AD15" s="146"/>
      <c r="AE15" s="146"/>
      <c r="AF15" s="146"/>
      <c r="AG15" s="146" t="s">
        <v>124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">
      <c r="A16" s="153"/>
      <c r="B16" s="154"/>
      <c r="C16" s="193" t="s">
        <v>254</v>
      </c>
      <c r="D16" s="188"/>
      <c r="E16" s="189">
        <v>48.2</v>
      </c>
      <c r="F16" s="157"/>
      <c r="G16" s="1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6"/>
      <c r="AA16" s="146"/>
      <c r="AB16" s="146"/>
      <c r="AC16" s="146"/>
      <c r="AD16" s="146"/>
      <c r="AE16" s="146"/>
      <c r="AF16" s="146"/>
      <c r="AG16" s="146" t="s">
        <v>173</v>
      </c>
      <c r="AH16" s="146">
        <v>5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3" x14ac:dyDescent="0.2">
      <c r="A17" s="153"/>
      <c r="B17" s="154"/>
      <c r="C17" s="193" t="s">
        <v>255</v>
      </c>
      <c r="D17" s="188"/>
      <c r="E17" s="189">
        <v>23.1525</v>
      </c>
      <c r="F17" s="157"/>
      <c r="G17" s="157"/>
      <c r="H17" s="157"/>
      <c r="I17" s="157"/>
      <c r="J17" s="157"/>
      <c r="K17" s="157"/>
      <c r="L17" s="157"/>
      <c r="M17" s="157"/>
      <c r="N17" s="156"/>
      <c r="O17" s="156"/>
      <c r="P17" s="156"/>
      <c r="Q17" s="156"/>
      <c r="R17" s="157"/>
      <c r="S17" s="157"/>
      <c r="T17" s="157"/>
      <c r="U17" s="157"/>
      <c r="V17" s="157"/>
      <c r="W17" s="157"/>
      <c r="X17" s="157"/>
      <c r="Y17" s="157"/>
      <c r="Z17" s="146"/>
      <c r="AA17" s="146"/>
      <c r="AB17" s="146"/>
      <c r="AC17" s="146"/>
      <c r="AD17" s="146"/>
      <c r="AE17" s="146"/>
      <c r="AF17" s="146"/>
      <c r="AG17" s="146" t="s">
        <v>173</v>
      </c>
      <c r="AH17" s="146">
        <v>5</v>
      </c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ht="22.5" outlineLevel="1" x14ac:dyDescent="0.2">
      <c r="A18" s="167">
        <v>5</v>
      </c>
      <c r="B18" s="168" t="s">
        <v>183</v>
      </c>
      <c r="C18" s="184" t="s">
        <v>184</v>
      </c>
      <c r="D18" s="169" t="s">
        <v>170</v>
      </c>
      <c r="E18" s="170">
        <v>71.352500000000006</v>
      </c>
      <c r="F18" s="171"/>
      <c r="G18" s="172">
        <f>ROUND(E18*F18,2)</f>
        <v>0</v>
      </c>
      <c r="H18" s="171"/>
      <c r="I18" s="172">
        <f>ROUND(E18*H18,2)</f>
        <v>0</v>
      </c>
      <c r="J18" s="171"/>
      <c r="K18" s="172">
        <f>ROUND(E18*J18,2)</f>
        <v>0</v>
      </c>
      <c r="L18" s="172">
        <v>21</v>
      </c>
      <c r="M18" s="172">
        <f>G18*(1+L18/100)</f>
        <v>0</v>
      </c>
      <c r="N18" s="170">
        <v>0</v>
      </c>
      <c r="O18" s="170">
        <f>ROUND(E18*N18,2)</f>
        <v>0</v>
      </c>
      <c r="P18" s="170">
        <v>0</v>
      </c>
      <c r="Q18" s="170">
        <f>ROUND(E18*P18,2)</f>
        <v>0</v>
      </c>
      <c r="R18" s="172"/>
      <c r="S18" s="172" t="s">
        <v>134</v>
      </c>
      <c r="T18" s="173" t="s">
        <v>171</v>
      </c>
      <c r="U18" s="157">
        <v>0.65200000000000002</v>
      </c>
      <c r="V18" s="157">
        <f>ROUND(E18*U18,2)</f>
        <v>46.52</v>
      </c>
      <c r="W18" s="157"/>
      <c r="X18" s="157" t="s">
        <v>122</v>
      </c>
      <c r="Y18" s="157" t="s">
        <v>123</v>
      </c>
      <c r="Z18" s="146"/>
      <c r="AA18" s="146"/>
      <c r="AB18" s="146"/>
      <c r="AC18" s="146"/>
      <c r="AD18" s="146"/>
      <c r="AE18" s="146"/>
      <c r="AF18" s="146"/>
      <c r="AG18" s="146" t="s">
        <v>124</v>
      </c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2" x14ac:dyDescent="0.2">
      <c r="A19" s="153"/>
      <c r="B19" s="154"/>
      <c r="C19" s="193" t="s">
        <v>256</v>
      </c>
      <c r="D19" s="188"/>
      <c r="E19" s="189">
        <v>71.352500000000006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6"/>
      <c r="AA19" s="146"/>
      <c r="AB19" s="146"/>
      <c r="AC19" s="146"/>
      <c r="AD19" s="146"/>
      <c r="AE19" s="146"/>
      <c r="AF19" s="146"/>
      <c r="AG19" s="146" t="s">
        <v>173</v>
      </c>
      <c r="AH19" s="146">
        <v>5</v>
      </c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7">
        <v>6</v>
      </c>
      <c r="B20" s="168" t="s">
        <v>257</v>
      </c>
      <c r="C20" s="184" t="s">
        <v>258</v>
      </c>
      <c r="D20" s="169" t="s">
        <v>170</v>
      </c>
      <c r="E20" s="170">
        <v>16.5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21</v>
      </c>
      <c r="M20" s="172">
        <f>G20*(1+L20/100)</f>
        <v>0</v>
      </c>
      <c r="N20" s="170">
        <v>0</v>
      </c>
      <c r="O20" s="170">
        <f>ROUND(E20*N20,2)</f>
        <v>0</v>
      </c>
      <c r="P20" s="170">
        <v>0</v>
      </c>
      <c r="Q20" s="170">
        <f>ROUND(E20*P20,2)</f>
        <v>0</v>
      </c>
      <c r="R20" s="172"/>
      <c r="S20" s="172" t="s">
        <v>134</v>
      </c>
      <c r="T20" s="173" t="s">
        <v>171</v>
      </c>
      <c r="U20" s="157">
        <v>0.05</v>
      </c>
      <c r="V20" s="157">
        <f>ROUND(E20*U20,2)</f>
        <v>0.83</v>
      </c>
      <c r="W20" s="157"/>
      <c r="X20" s="157" t="s">
        <v>122</v>
      </c>
      <c r="Y20" s="157" t="s">
        <v>123</v>
      </c>
      <c r="Z20" s="146"/>
      <c r="AA20" s="146"/>
      <c r="AB20" s="146"/>
      <c r="AC20" s="146"/>
      <c r="AD20" s="146"/>
      <c r="AE20" s="146"/>
      <c r="AF20" s="146"/>
      <c r="AG20" s="146" t="s">
        <v>124</v>
      </c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2" x14ac:dyDescent="0.2">
      <c r="A21" s="153"/>
      <c r="B21" s="154"/>
      <c r="C21" s="193" t="s">
        <v>259</v>
      </c>
      <c r="D21" s="188"/>
      <c r="E21" s="189">
        <v>16.5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6"/>
      <c r="AA21" s="146"/>
      <c r="AB21" s="146"/>
      <c r="AC21" s="146"/>
      <c r="AD21" s="146"/>
      <c r="AE21" s="146"/>
      <c r="AF21" s="146"/>
      <c r="AG21" s="146" t="s">
        <v>173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67">
        <v>7</v>
      </c>
      <c r="B22" s="168" t="s">
        <v>186</v>
      </c>
      <c r="C22" s="184" t="s">
        <v>187</v>
      </c>
      <c r="D22" s="169" t="s">
        <v>170</v>
      </c>
      <c r="E22" s="170">
        <v>71.352500000000006</v>
      </c>
      <c r="F22" s="171"/>
      <c r="G22" s="172">
        <f>ROUND(E22*F22,2)</f>
        <v>0</v>
      </c>
      <c r="H22" s="171"/>
      <c r="I22" s="172">
        <f>ROUND(E22*H22,2)</f>
        <v>0</v>
      </c>
      <c r="J22" s="171"/>
      <c r="K22" s="172">
        <f>ROUND(E22*J22,2)</f>
        <v>0</v>
      </c>
      <c r="L22" s="172">
        <v>21</v>
      </c>
      <c r="M22" s="172">
        <f>G22*(1+L22/100)</f>
        <v>0</v>
      </c>
      <c r="N22" s="170">
        <v>0</v>
      </c>
      <c r="O22" s="170">
        <f>ROUND(E22*N22,2)</f>
        <v>0</v>
      </c>
      <c r="P22" s="170">
        <v>0</v>
      </c>
      <c r="Q22" s="170">
        <f>ROUND(E22*P22,2)</f>
        <v>0</v>
      </c>
      <c r="R22" s="172"/>
      <c r="S22" s="172" t="s">
        <v>134</v>
      </c>
      <c r="T22" s="173" t="s">
        <v>171</v>
      </c>
      <c r="U22" s="157">
        <v>0</v>
      </c>
      <c r="V22" s="157">
        <f>ROUND(E22*U22,2)</f>
        <v>0</v>
      </c>
      <c r="W22" s="157"/>
      <c r="X22" s="157" t="s">
        <v>122</v>
      </c>
      <c r="Y22" s="157" t="s">
        <v>123</v>
      </c>
      <c r="Z22" s="146"/>
      <c r="AA22" s="146"/>
      <c r="AB22" s="146"/>
      <c r="AC22" s="146"/>
      <c r="AD22" s="146"/>
      <c r="AE22" s="146"/>
      <c r="AF22" s="146"/>
      <c r="AG22" s="146" t="s">
        <v>124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2" x14ac:dyDescent="0.2">
      <c r="A23" s="153"/>
      <c r="B23" s="154"/>
      <c r="C23" s="193" t="s">
        <v>256</v>
      </c>
      <c r="D23" s="188"/>
      <c r="E23" s="189">
        <v>71.352500000000006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6"/>
      <c r="AA23" s="146"/>
      <c r="AB23" s="146"/>
      <c r="AC23" s="146"/>
      <c r="AD23" s="146"/>
      <c r="AE23" s="146"/>
      <c r="AF23" s="146"/>
      <c r="AG23" s="146" t="s">
        <v>173</v>
      </c>
      <c r="AH23" s="146">
        <v>5</v>
      </c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1" x14ac:dyDescent="0.2">
      <c r="A24" s="174">
        <v>8</v>
      </c>
      <c r="B24" s="175" t="s">
        <v>260</v>
      </c>
      <c r="C24" s="183" t="s">
        <v>261</v>
      </c>
      <c r="D24" s="176" t="s">
        <v>190</v>
      </c>
      <c r="E24" s="177">
        <v>83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7">
        <v>0</v>
      </c>
      <c r="O24" s="177">
        <f>ROUND(E24*N24,2)</f>
        <v>0</v>
      </c>
      <c r="P24" s="177">
        <v>0</v>
      </c>
      <c r="Q24" s="177">
        <f>ROUND(E24*P24,2)</f>
        <v>0</v>
      </c>
      <c r="R24" s="179"/>
      <c r="S24" s="179" t="s">
        <v>134</v>
      </c>
      <c r="T24" s="180" t="s">
        <v>171</v>
      </c>
      <c r="U24" s="157">
        <v>1.2999999999999999E-2</v>
      </c>
      <c r="V24" s="157">
        <f>ROUND(E24*U24,2)</f>
        <v>1.08</v>
      </c>
      <c r="W24" s="157"/>
      <c r="X24" s="157" t="s">
        <v>122</v>
      </c>
      <c r="Y24" s="157" t="s">
        <v>123</v>
      </c>
      <c r="Z24" s="146"/>
      <c r="AA24" s="146"/>
      <c r="AB24" s="146"/>
      <c r="AC24" s="146"/>
      <c r="AD24" s="146"/>
      <c r="AE24" s="146"/>
      <c r="AF24" s="146"/>
      <c r="AG24" s="146" t="s">
        <v>124</v>
      </c>
      <c r="AH24" s="146"/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ht="22.5" outlineLevel="1" x14ac:dyDescent="0.2">
      <c r="A25" s="167">
        <v>9</v>
      </c>
      <c r="B25" s="168" t="s">
        <v>194</v>
      </c>
      <c r="C25" s="184" t="s">
        <v>195</v>
      </c>
      <c r="D25" s="169" t="s">
        <v>170</v>
      </c>
      <c r="E25" s="170">
        <v>71.352500000000006</v>
      </c>
      <c r="F25" s="171"/>
      <c r="G25" s="172">
        <f>ROUND(E25*F25,2)</f>
        <v>0</v>
      </c>
      <c r="H25" s="171"/>
      <c r="I25" s="172">
        <f>ROUND(E25*H25,2)</f>
        <v>0</v>
      </c>
      <c r="J25" s="171"/>
      <c r="K25" s="172">
        <f>ROUND(E25*J25,2)</f>
        <v>0</v>
      </c>
      <c r="L25" s="172">
        <v>21</v>
      </c>
      <c r="M25" s="172">
        <f>G25*(1+L25/100)</f>
        <v>0</v>
      </c>
      <c r="N25" s="170">
        <v>0</v>
      </c>
      <c r="O25" s="170">
        <f>ROUND(E25*N25,2)</f>
        <v>0</v>
      </c>
      <c r="P25" s="170">
        <v>0</v>
      </c>
      <c r="Q25" s="170">
        <f>ROUND(E25*P25,2)</f>
        <v>0</v>
      </c>
      <c r="R25" s="172"/>
      <c r="S25" s="172" t="s">
        <v>134</v>
      </c>
      <c r="T25" s="173" t="s">
        <v>171</v>
      </c>
      <c r="U25" s="157">
        <v>0</v>
      </c>
      <c r="V25" s="157">
        <f>ROUND(E25*U25,2)</f>
        <v>0</v>
      </c>
      <c r="W25" s="157"/>
      <c r="X25" s="157" t="s">
        <v>122</v>
      </c>
      <c r="Y25" s="157" t="s">
        <v>123</v>
      </c>
      <c r="Z25" s="146"/>
      <c r="AA25" s="146"/>
      <c r="AB25" s="146"/>
      <c r="AC25" s="146"/>
      <c r="AD25" s="146"/>
      <c r="AE25" s="146"/>
      <c r="AF25" s="146"/>
      <c r="AG25" s="146" t="s">
        <v>124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2" x14ac:dyDescent="0.2">
      <c r="A26" s="153"/>
      <c r="B26" s="154"/>
      <c r="C26" s="193" t="s">
        <v>256</v>
      </c>
      <c r="D26" s="188"/>
      <c r="E26" s="189">
        <v>71.352500000000006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6"/>
      <c r="AA26" s="146"/>
      <c r="AB26" s="146"/>
      <c r="AC26" s="146"/>
      <c r="AD26" s="146"/>
      <c r="AE26" s="146"/>
      <c r="AF26" s="146"/>
      <c r="AG26" s="146" t="s">
        <v>173</v>
      </c>
      <c r="AH26" s="146">
        <v>5</v>
      </c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1" x14ac:dyDescent="0.2">
      <c r="A27" s="167">
        <v>10</v>
      </c>
      <c r="B27" s="168" t="s">
        <v>262</v>
      </c>
      <c r="C27" s="184" t="s">
        <v>263</v>
      </c>
      <c r="D27" s="169" t="s">
        <v>235</v>
      </c>
      <c r="E27" s="170">
        <v>25.987500000000001</v>
      </c>
      <c r="F27" s="171"/>
      <c r="G27" s="172">
        <f>ROUND(E27*F27,2)</f>
        <v>0</v>
      </c>
      <c r="H27" s="171"/>
      <c r="I27" s="172">
        <f>ROUND(E27*H27,2)</f>
        <v>0</v>
      </c>
      <c r="J27" s="171"/>
      <c r="K27" s="172">
        <f>ROUND(E27*J27,2)</f>
        <v>0</v>
      </c>
      <c r="L27" s="172">
        <v>21</v>
      </c>
      <c r="M27" s="172">
        <f>G27*(1+L27/100)</f>
        <v>0</v>
      </c>
      <c r="N27" s="170">
        <v>1</v>
      </c>
      <c r="O27" s="170">
        <f>ROUND(E27*N27,2)</f>
        <v>25.99</v>
      </c>
      <c r="P27" s="170">
        <v>0</v>
      </c>
      <c r="Q27" s="170">
        <f>ROUND(E27*P27,2)</f>
        <v>0</v>
      </c>
      <c r="R27" s="172" t="s">
        <v>221</v>
      </c>
      <c r="S27" s="172" t="s">
        <v>134</v>
      </c>
      <c r="T27" s="173" t="s">
        <v>171</v>
      </c>
      <c r="U27" s="157">
        <v>0</v>
      </c>
      <c r="V27" s="157">
        <f>ROUND(E27*U27,2)</f>
        <v>0</v>
      </c>
      <c r="W27" s="157"/>
      <c r="X27" s="157" t="s">
        <v>222</v>
      </c>
      <c r="Y27" s="157" t="s">
        <v>123</v>
      </c>
      <c r="Z27" s="146"/>
      <c r="AA27" s="146"/>
      <c r="AB27" s="146"/>
      <c r="AC27" s="146"/>
      <c r="AD27" s="146"/>
      <c r="AE27" s="146"/>
      <c r="AF27" s="146"/>
      <c r="AG27" s="146" t="s">
        <v>223</v>
      </c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2" x14ac:dyDescent="0.2">
      <c r="A28" s="153"/>
      <c r="B28" s="154"/>
      <c r="C28" s="193" t="s">
        <v>264</v>
      </c>
      <c r="D28" s="188"/>
      <c r="E28" s="189">
        <v>24.75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6"/>
      <c r="AA28" s="146"/>
      <c r="AB28" s="146"/>
      <c r="AC28" s="146"/>
      <c r="AD28" s="146"/>
      <c r="AE28" s="146"/>
      <c r="AF28" s="146"/>
      <c r="AG28" s="146" t="s">
        <v>173</v>
      </c>
      <c r="AH28" s="146">
        <v>5</v>
      </c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3" x14ac:dyDescent="0.2">
      <c r="A29" s="153"/>
      <c r="B29" s="154"/>
      <c r="C29" s="194" t="s">
        <v>225</v>
      </c>
      <c r="D29" s="190"/>
      <c r="E29" s="191">
        <v>1.2375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6"/>
      <c r="AA29" s="146"/>
      <c r="AB29" s="146"/>
      <c r="AC29" s="146"/>
      <c r="AD29" s="146"/>
      <c r="AE29" s="146"/>
      <c r="AF29" s="146"/>
      <c r="AG29" s="146" t="s">
        <v>173</v>
      </c>
      <c r="AH29" s="146">
        <v>4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x14ac:dyDescent="0.2">
      <c r="A30" s="160" t="s">
        <v>115</v>
      </c>
      <c r="B30" s="161" t="s">
        <v>75</v>
      </c>
      <c r="C30" s="182" t="s">
        <v>76</v>
      </c>
      <c r="D30" s="162"/>
      <c r="E30" s="163"/>
      <c r="F30" s="164"/>
      <c r="G30" s="164">
        <f>SUMIF(AG31:AG42,"&lt;&gt;NOR",G31:G42)</f>
        <v>0</v>
      </c>
      <c r="H30" s="164"/>
      <c r="I30" s="164">
        <f>SUM(I31:I42)</f>
        <v>0</v>
      </c>
      <c r="J30" s="164"/>
      <c r="K30" s="164">
        <f>SUM(K31:K42)</f>
        <v>0</v>
      </c>
      <c r="L30" s="164"/>
      <c r="M30" s="164">
        <f>SUM(M31:M42)</f>
        <v>0</v>
      </c>
      <c r="N30" s="163"/>
      <c r="O30" s="163">
        <f>SUM(O31:O42)</f>
        <v>100.66999999999999</v>
      </c>
      <c r="P30" s="163"/>
      <c r="Q30" s="163">
        <f>SUM(Q31:Q42)</f>
        <v>0</v>
      </c>
      <c r="R30" s="164"/>
      <c r="S30" s="164"/>
      <c r="T30" s="165"/>
      <c r="U30" s="159"/>
      <c r="V30" s="159">
        <f>SUM(V31:V42)</f>
        <v>23.14</v>
      </c>
      <c r="W30" s="159"/>
      <c r="X30" s="159"/>
      <c r="Y30" s="159"/>
      <c r="AG30" t="s">
        <v>116</v>
      </c>
    </row>
    <row r="31" spans="1:60" outlineLevel="1" x14ac:dyDescent="0.2">
      <c r="A31" s="167">
        <v>11</v>
      </c>
      <c r="B31" s="168" t="s">
        <v>265</v>
      </c>
      <c r="C31" s="184" t="s">
        <v>266</v>
      </c>
      <c r="D31" s="169" t="s">
        <v>190</v>
      </c>
      <c r="E31" s="170">
        <v>78.75</v>
      </c>
      <c r="F31" s="171"/>
      <c r="G31" s="172">
        <f>ROUND(E31*F31,2)</f>
        <v>0</v>
      </c>
      <c r="H31" s="171"/>
      <c r="I31" s="172">
        <f>ROUND(E31*H31,2)</f>
        <v>0</v>
      </c>
      <c r="J31" s="171"/>
      <c r="K31" s="172">
        <f>ROUND(E31*J31,2)</f>
        <v>0</v>
      </c>
      <c r="L31" s="172">
        <v>21</v>
      </c>
      <c r="M31" s="172">
        <f>G31*(1+L31/100)</f>
        <v>0</v>
      </c>
      <c r="N31" s="170">
        <v>0.23</v>
      </c>
      <c r="O31" s="170">
        <f>ROUND(E31*N31,2)</f>
        <v>18.11</v>
      </c>
      <c r="P31" s="170">
        <v>0</v>
      </c>
      <c r="Q31" s="170">
        <f>ROUND(E31*P31,2)</f>
        <v>0</v>
      </c>
      <c r="R31" s="172"/>
      <c r="S31" s="172" t="s">
        <v>134</v>
      </c>
      <c r="T31" s="173" t="s">
        <v>171</v>
      </c>
      <c r="U31" s="157">
        <v>2.3E-2</v>
      </c>
      <c r="V31" s="157">
        <f>ROUND(E31*U31,2)</f>
        <v>1.81</v>
      </c>
      <c r="W31" s="157"/>
      <c r="X31" s="157" t="s">
        <v>122</v>
      </c>
      <c r="Y31" s="157" t="s">
        <v>123</v>
      </c>
      <c r="Z31" s="146"/>
      <c r="AA31" s="146"/>
      <c r="AB31" s="146"/>
      <c r="AC31" s="146"/>
      <c r="AD31" s="146"/>
      <c r="AE31" s="146"/>
      <c r="AF31" s="146"/>
      <c r="AG31" s="146" t="s">
        <v>124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53"/>
      <c r="B32" s="154"/>
      <c r="C32" s="193" t="s">
        <v>267</v>
      </c>
      <c r="D32" s="188"/>
      <c r="E32" s="189">
        <v>78.75</v>
      </c>
      <c r="F32" s="157"/>
      <c r="G32" s="157"/>
      <c r="H32" s="157"/>
      <c r="I32" s="157"/>
      <c r="J32" s="157"/>
      <c r="K32" s="157"/>
      <c r="L32" s="157"/>
      <c r="M32" s="157"/>
      <c r="N32" s="156"/>
      <c r="O32" s="156"/>
      <c r="P32" s="156"/>
      <c r="Q32" s="156"/>
      <c r="R32" s="157"/>
      <c r="S32" s="157"/>
      <c r="T32" s="157"/>
      <c r="U32" s="157"/>
      <c r="V32" s="157"/>
      <c r="W32" s="157"/>
      <c r="X32" s="157"/>
      <c r="Y32" s="157"/>
      <c r="Z32" s="146"/>
      <c r="AA32" s="146"/>
      <c r="AB32" s="146"/>
      <c r="AC32" s="146"/>
      <c r="AD32" s="146"/>
      <c r="AE32" s="146"/>
      <c r="AF32" s="146"/>
      <c r="AG32" s="146" t="s">
        <v>173</v>
      </c>
      <c r="AH32" s="146">
        <v>0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outlineLevel="1" x14ac:dyDescent="0.2">
      <c r="A33" s="167">
        <v>12</v>
      </c>
      <c r="B33" s="168" t="s">
        <v>268</v>
      </c>
      <c r="C33" s="184" t="s">
        <v>269</v>
      </c>
      <c r="D33" s="169" t="s">
        <v>190</v>
      </c>
      <c r="E33" s="170">
        <v>82.5</v>
      </c>
      <c r="F33" s="171"/>
      <c r="G33" s="172">
        <f>ROUND(E33*F33,2)</f>
        <v>0</v>
      </c>
      <c r="H33" s="171"/>
      <c r="I33" s="172">
        <f>ROUND(E33*H33,2)</f>
        <v>0</v>
      </c>
      <c r="J33" s="171"/>
      <c r="K33" s="172">
        <f>ROUND(E33*J33,2)</f>
        <v>0</v>
      </c>
      <c r="L33" s="172">
        <v>21</v>
      </c>
      <c r="M33" s="172">
        <f>G33*(1+L33/100)</f>
        <v>0</v>
      </c>
      <c r="N33" s="170">
        <v>0.57499999999999996</v>
      </c>
      <c r="O33" s="170">
        <f>ROUND(E33*N33,2)</f>
        <v>47.44</v>
      </c>
      <c r="P33" s="170">
        <v>0</v>
      </c>
      <c r="Q33" s="170">
        <f>ROUND(E33*P33,2)</f>
        <v>0</v>
      </c>
      <c r="R33" s="172"/>
      <c r="S33" s="172" t="s">
        <v>134</v>
      </c>
      <c r="T33" s="173" t="s">
        <v>171</v>
      </c>
      <c r="U33" s="157">
        <v>2.7E-2</v>
      </c>
      <c r="V33" s="157">
        <f>ROUND(E33*U33,2)</f>
        <v>2.23</v>
      </c>
      <c r="W33" s="157"/>
      <c r="X33" s="157" t="s">
        <v>122</v>
      </c>
      <c r="Y33" s="157" t="s">
        <v>123</v>
      </c>
      <c r="Z33" s="146"/>
      <c r="AA33" s="146"/>
      <c r="AB33" s="146"/>
      <c r="AC33" s="146"/>
      <c r="AD33" s="146"/>
      <c r="AE33" s="146"/>
      <c r="AF33" s="146"/>
      <c r="AG33" s="146" t="s">
        <v>124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2" x14ac:dyDescent="0.2">
      <c r="A34" s="153"/>
      <c r="B34" s="154"/>
      <c r="C34" s="193" t="s">
        <v>270</v>
      </c>
      <c r="D34" s="188"/>
      <c r="E34" s="189">
        <v>82.5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6"/>
      <c r="AA34" s="146"/>
      <c r="AB34" s="146"/>
      <c r="AC34" s="146"/>
      <c r="AD34" s="146"/>
      <c r="AE34" s="146"/>
      <c r="AF34" s="146"/>
      <c r="AG34" s="146" t="s">
        <v>173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ht="22.5" outlineLevel="1" x14ac:dyDescent="0.2">
      <c r="A35" s="167">
        <v>13</v>
      </c>
      <c r="B35" s="168" t="s">
        <v>271</v>
      </c>
      <c r="C35" s="184" t="s">
        <v>272</v>
      </c>
      <c r="D35" s="169" t="s">
        <v>190</v>
      </c>
      <c r="E35" s="170">
        <v>75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21</v>
      </c>
      <c r="M35" s="172">
        <f>G35*(1+L35/100)</f>
        <v>0</v>
      </c>
      <c r="N35" s="170">
        <v>8.3500000000000005E-2</v>
      </c>
      <c r="O35" s="170">
        <f>ROUND(E35*N35,2)</f>
        <v>6.26</v>
      </c>
      <c r="P35" s="170">
        <v>0</v>
      </c>
      <c r="Q35" s="170">
        <f>ROUND(E35*P35,2)</f>
        <v>0</v>
      </c>
      <c r="R35" s="172"/>
      <c r="S35" s="172" t="s">
        <v>134</v>
      </c>
      <c r="T35" s="173" t="s">
        <v>171</v>
      </c>
      <c r="U35" s="157">
        <v>0.25</v>
      </c>
      <c r="V35" s="157">
        <f>ROUND(E35*U35,2)</f>
        <v>18.75</v>
      </c>
      <c r="W35" s="157"/>
      <c r="X35" s="157" t="s">
        <v>122</v>
      </c>
      <c r="Y35" s="157" t="s">
        <v>123</v>
      </c>
      <c r="Z35" s="146"/>
      <c r="AA35" s="146"/>
      <c r="AB35" s="146"/>
      <c r="AC35" s="146"/>
      <c r="AD35" s="146"/>
      <c r="AE35" s="146"/>
      <c r="AF35" s="146"/>
      <c r="AG35" s="146" t="s">
        <v>124</v>
      </c>
      <c r="AH35" s="146"/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2" x14ac:dyDescent="0.2">
      <c r="A36" s="153"/>
      <c r="B36" s="154"/>
      <c r="C36" s="193" t="s">
        <v>273</v>
      </c>
      <c r="D36" s="188"/>
      <c r="E36" s="189">
        <v>75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6"/>
      <c r="AA36" s="146"/>
      <c r="AB36" s="146"/>
      <c r="AC36" s="146"/>
      <c r="AD36" s="146"/>
      <c r="AE36" s="146"/>
      <c r="AF36" s="146"/>
      <c r="AG36" s="146" t="s">
        <v>173</v>
      </c>
      <c r="AH36" s="146">
        <v>0</v>
      </c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1" x14ac:dyDescent="0.2">
      <c r="A37" s="167">
        <v>14</v>
      </c>
      <c r="B37" s="168" t="s">
        <v>274</v>
      </c>
      <c r="C37" s="184" t="s">
        <v>275</v>
      </c>
      <c r="D37" s="169" t="s">
        <v>217</v>
      </c>
      <c r="E37" s="170">
        <v>87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21</v>
      </c>
      <c r="M37" s="172">
        <f>G37*(1+L37/100)</f>
        <v>0</v>
      </c>
      <c r="N37" s="170">
        <v>5.0099999999999997E-3</v>
      </c>
      <c r="O37" s="170">
        <f>ROUND(E37*N37,2)</f>
        <v>0.44</v>
      </c>
      <c r="P37" s="170">
        <v>0</v>
      </c>
      <c r="Q37" s="170">
        <f>ROUND(E37*P37,2)</f>
        <v>0</v>
      </c>
      <c r="R37" s="172"/>
      <c r="S37" s="172" t="s">
        <v>134</v>
      </c>
      <c r="T37" s="173" t="s">
        <v>171</v>
      </c>
      <c r="U37" s="157">
        <v>4.0000000000000001E-3</v>
      </c>
      <c r="V37" s="157">
        <f>ROUND(E37*U37,2)</f>
        <v>0.35</v>
      </c>
      <c r="W37" s="157"/>
      <c r="X37" s="157" t="s">
        <v>122</v>
      </c>
      <c r="Y37" s="157" t="s">
        <v>123</v>
      </c>
      <c r="Z37" s="146"/>
      <c r="AA37" s="146"/>
      <c r="AB37" s="146"/>
      <c r="AC37" s="146"/>
      <c r="AD37" s="146"/>
      <c r="AE37" s="146"/>
      <c r="AF37" s="146"/>
      <c r="AG37" s="146" t="s">
        <v>124</v>
      </c>
      <c r="AH37" s="146"/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outlineLevel="2" x14ac:dyDescent="0.2">
      <c r="A38" s="153"/>
      <c r="B38" s="154"/>
      <c r="C38" s="193" t="s">
        <v>276</v>
      </c>
      <c r="D38" s="188"/>
      <c r="E38" s="189">
        <v>87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6"/>
      <c r="AA38" s="146"/>
      <c r="AB38" s="146"/>
      <c r="AC38" s="146"/>
      <c r="AD38" s="146"/>
      <c r="AE38" s="146"/>
      <c r="AF38" s="146"/>
      <c r="AG38" s="146" t="s">
        <v>173</v>
      </c>
      <c r="AH38" s="146">
        <v>0</v>
      </c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1" x14ac:dyDescent="0.2">
      <c r="A39" s="167">
        <v>15</v>
      </c>
      <c r="B39" s="168" t="s">
        <v>277</v>
      </c>
      <c r="C39" s="184" t="s">
        <v>278</v>
      </c>
      <c r="D39" s="169" t="s">
        <v>231</v>
      </c>
      <c r="E39" s="170">
        <v>6.06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21</v>
      </c>
      <c r="M39" s="172">
        <f>G39*(1+L39/100)</f>
        <v>0</v>
      </c>
      <c r="N39" s="170">
        <v>1.69</v>
      </c>
      <c r="O39" s="170">
        <f>ROUND(E39*N39,2)</f>
        <v>10.24</v>
      </c>
      <c r="P39" s="170">
        <v>0</v>
      </c>
      <c r="Q39" s="170">
        <f>ROUND(E39*P39,2)</f>
        <v>0</v>
      </c>
      <c r="R39" s="172" t="s">
        <v>221</v>
      </c>
      <c r="S39" s="172" t="s">
        <v>134</v>
      </c>
      <c r="T39" s="173" t="s">
        <v>171</v>
      </c>
      <c r="U39" s="157">
        <v>0</v>
      </c>
      <c r="V39" s="157">
        <f>ROUND(E39*U39,2)</f>
        <v>0</v>
      </c>
      <c r="W39" s="157"/>
      <c r="X39" s="157" t="s">
        <v>222</v>
      </c>
      <c r="Y39" s="157" t="s">
        <v>123</v>
      </c>
      <c r="Z39" s="146"/>
      <c r="AA39" s="146"/>
      <c r="AB39" s="146"/>
      <c r="AC39" s="146"/>
      <c r="AD39" s="146"/>
      <c r="AE39" s="146"/>
      <c r="AF39" s="146"/>
      <c r="AG39" s="146" t="s">
        <v>223</v>
      </c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2" x14ac:dyDescent="0.2">
      <c r="A40" s="153"/>
      <c r="B40" s="154"/>
      <c r="C40" s="193" t="s">
        <v>279</v>
      </c>
      <c r="D40" s="188"/>
      <c r="E40" s="189">
        <v>6.06</v>
      </c>
      <c r="F40" s="157"/>
      <c r="G40" s="157"/>
      <c r="H40" s="157"/>
      <c r="I40" s="157"/>
      <c r="J40" s="157"/>
      <c r="K40" s="157"/>
      <c r="L40" s="157"/>
      <c r="M40" s="157"/>
      <c r="N40" s="156"/>
      <c r="O40" s="156"/>
      <c r="P40" s="156"/>
      <c r="Q40" s="156"/>
      <c r="R40" s="157"/>
      <c r="S40" s="157"/>
      <c r="T40" s="157"/>
      <c r="U40" s="157"/>
      <c r="V40" s="157"/>
      <c r="W40" s="157"/>
      <c r="X40" s="157"/>
      <c r="Y40" s="157"/>
      <c r="Z40" s="146"/>
      <c r="AA40" s="146"/>
      <c r="AB40" s="146"/>
      <c r="AC40" s="146"/>
      <c r="AD40" s="146"/>
      <c r="AE40" s="146"/>
      <c r="AF40" s="146"/>
      <c r="AG40" s="146" t="s">
        <v>173</v>
      </c>
      <c r="AH40" s="146">
        <v>0</v>
      </c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1" x14ac:dyDescent="0.2">
      <c r="A41" s="167">
        <v>16</v>
      </c>
      <c r="B41" s="168" t="s">
        <v>280</v>
      </c>
      <c r="C41" s="184" t="s">
        <v>281</v>
      </c>
      <c r="D41" s="169" t="s">
        <v>231</v>
      </c>
      <c r="E41" s="170">
        <v>8.08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21</v>
      </c>
      <c r="M41" s="172">
        <f>G41*(1+L41/100)</f>
        <v>0</v>
      </c>
      <c r="N41" s="170">
        <v>2.25</v>
      </c>
      <c r="O41" s="170">
        <f>ROUND(E41*N41,2)</f>
        <v>18.18</v>
      </c>
      <c r="P41" s="170">
        <v>0</v>
      </c>
      <c r="Q41" s="170">
        <f>ROUND(E41*P41,2)</f>
        <v>0</v>
      </c>
      <c r="R41" s="172" t="s">
        <v>221</v>
      </c>
      <c r="S41" s="172" t="s">
        <v>134</v>
      </c>
      <c r="T41" s="173" t="s">
        <v>171</v>
      </c>
      <c r="U41" s="157">
        <v>0</v>
      </c>
      <c r="V41" s="157">
        <f>ROUND(E41*U41,2)</f>
        <v>0</v>
      </c>
      <c r="W41" s="157"/>
      <c r="X41" s="157" t="s">
        <v>222</v>
      </c>
      <c r="Y41" s="157" t="s">
        <v>123</v>
      </c>
      <c r="Z41" s="146"/>
      <c r="AA41" s="146"/>
      <c r="AB41" s="146"/>
      <c r="AC41" s="146"/>
      <c r="AD41" s="146"/>
      <c r="AE41" s="146"/>
      <c r="AF41" s="146"/>
      <c r="AG41" s="146" t="s">
        <v>223</v>
      </c>
      <c r="AH41" s="146"/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2" x14ac:dyDescent="0.2">
      <c r="A42" s="153"/>
      <c r="B42" s="154"/>
      <c r="C42" s="193" t="s">
        <v>282</v>
      </c>
      <c r="D42" s="188"/>
      <c r="E42" s="189">
        <v>8.08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6"/>
      <c r="AA42" s="146"/>
      <c r="AB42" s="146"/>
      <c r="AC42" s="146"/>
      <c r="AD42" s="146"/>
      <c r="AE42" s="146"/>
      <c r="AF42" s="146"/>
      <c r="AG42" s="146" t="s">
        <v>173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x14ac:dyDescent="0.2">
      <c r="A43" s="160" t="s">
        <v>115</v>
      </c>
      <c r="B43" s="161" t="s">
        <v>81</v>
      </c>
      <c r="C43" s="182" t="s">
        <v>82</v>
      </c>
      <c r="D43" s="162"/>
      <c r="E43" s="163"/>
      <c r="F43" s="164"/>
      <c r="G43" s="164">
        <f>SUMIF(AG44:AG44,"&lt;&gt;NOR",G44:G44)</f>
        <v>0</v>
      </c>
      <c r="H43" s="164"/>
      <c r="I43" s="164">
        <f>SUM(I44:I44)</f>
        <v>0</v>
      </c>
      <c r="J43" s="164"/>
      <c r="K43" s="164">
        <f>SUM(K44:K44)</f>
        <v>0</v>
      </c>
      <c r="L43" s="164"/>
      <c r="M43" s="164">
        <f>SUM(M44:M44)</f>
        <v>0</v>
      </c>
      <c r="N43" s="163"/>
      <c r="O43" s="163">
        <f>SUM(O44:O44)</f>
        <v>0</v>
      </c>
      <c r="P43" s="163"/>
      <c r="Q43" s="163">
        <f>SUM(Q44:Q44)</f>
        <v>0</v>
      </c>
      <c r="R43" s="164"/>
      <c r="S43" s="164"/>
      <c r="T43" s="165"/>
      <c r="U43" s="159"/>
      <c r="V43" s="159">
        <f>SUM(V44:V44)</f>
        <v>32.42</v>
      </c>
      <c r="W43" s="159"/>
      <c r="X43" s="159"/>
      <c r="Y43" s="159"/>
      <c r="AG43" t="s">
        <v>116</v>
      </c>
    </row>
    <row r="44" spans="1:60" outlineLevel="1" x14ac:dyDescent="0.2">
      <c r="A44" s="167">
        <v>17</v>
      </c>
      <c r="B44" s="168" t="s">
        <v>283</v>
      </c>
      <c r="C44" s="184" t="s">
        <v>284</v>
      </c>
      <c r="D44" s="169" t="s">
        <v>235</v>
      </c>
      <c r="E44" s="170">
        <v>126.6575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70">
        <v>0</v>
      </c>
      <c r="O44" s="170">
        <f>ROUND(E44*N44,2)</f>
        <v>0</v>
      </c>
      <c r="P44" s="170">
        <v>0</v>
      </c>
      <c r="Q44" s="170">
        <f>ROUND(E44*P44,2)</f>
        <v>0</v>
      </c>
      <c r="R44" s="172"/>
      <c r="S44" s="172" t="s">
        <v>134</v>
      </c>
      <c r="T44" s="173" t="s">
        <v>171</v>
      </c>
      <c r="U44" s="157">
        <v>0.25600000000000001</v>
      </c>
      <c r="V44" s="157">
        <f>ROUND(E44*U44,2)</f>
        <v>32.42</v>
      </c>
      <c r="W44" s="157"/>
      <c r="X44" s="157" t="s">
        <v>236</v>
      </c>
      <c r="Y44" s="157" t="s">
        <v>123</v>
      </c>
      <c r="Z44" s="146"/>
      <c r="AA44" s="146"/>
      <c r="AB44" s="146"/>
      <c r="AC44" s="146"/>
      <c r="AD44" s="146"/>
      <c r="AE44" s="146"/>
      <c r="AF44" s="146"/>
      <c r="AG44" s="146" t="s">
        <v>237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x14ac:dyDescent="0.2">
      <c r="A45" s="3"/>
      <c r="B45" s="4"/>
      <c r="C45" s="185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E45">
        <v>12</v>
      </c>
      <c r="AF45">
        <v>21</v>
      </c>
      <c r="AG45" t="s">
        <v>101</v>
      </c>
    </row>
    <row r="46" spans="1:60" x14ac:dyDescent="0.2">
      <c r="A46" s="149"/>
      <c r="B46" s="150" t="s">
        <v>31</v>
      </c>
      <c r="C46" s="186"/>
      <c r="D46" s="151"/>
      <c r="E46" s="152"/>
      <c r="F46" s="152"/>
      <c r="G46" s="166">
        <f>G8+G30+G43</f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f>SUMIF(L7:L44,AE45,G7:G44)</f>
        <v>0</v>
      </c>
      <c r="AF46">
        <f>SUMIF(L7:L44,AF45,G7:G44)</f>
        <v>0</v>
      </c>
      <c r="AG46" t="s">
        <v>163</v>
      </c>
    </row>
    <row r="47" spans="1:60" x14ac:dyDescent="0.2">
      <c r="A47" s="3"/>
      <c r="B47" s="4"/>
      <c r="C47" s="185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60" x14ac:dyDescent="0.2">
      <c r="A48" s="3"/>
      <c r="B48" s="4"/>
      <c r="C48" s="185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x14ac:dyDescent="0.2">
      <c r="A49" s="304" t="s">
        <v>164</v>
      </c>
      <c r="B49" s="304"/>
      <c r="C49" s="305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33" x14ac:dyDescent="0.2">
      <c r="A50" s="281"/>
      <c r="B50" s="282"/>
      <c r="C50" s="283"/>
      <c r="D50" s="282"/>
      <c r="E50" s="282"/>
      <c r="F50" s="282"/>
      <c r="G50" s="284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G50" t="s">
        <v>165</v>
      </c>
    </row>
    <row r="51" spans="1:33" x14ac:dyDescent="0.2">
      <c r="A51" s="285"/>
      <c r="B51" s="286"/>
      <c r="C51" s="287"/>
      <c r="D51" s="286"/>
      <c r="E51" s="286"/>
      <c r="F51" s="286"/>
      <c r="G51" s="288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285"/>
      <c r="B52" s="286"/>
      <c r="C52" s="287"/>
      <c r="D52" s="286"/>
      <c r="E52" s="286"/>
      <c r="F52" s="286"/>
      <c r="G52" s="288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A53" s="285"/>
      <c r="B53" s="286"/>
      <c r="C53" s="287"/>
      <c r="D53" s="286"/>
      <c r="E53" s="286"/>
      <c r="F53" s="286"/>
      <c r="G53" s="288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33" x14ac:dyDescent="0.2">
      <c r="A54" s="289"/>
      <c r="B54" s="290"/>
      <c r="C54" s="291"/>
      <c r="D54" s="290"/>
      <c r="E54" s="290"/>
      <c r="F54" s="290"/>
      <c r="G54" s="292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33" x14ac:dyDescent="0.2">
      <c r="A55" s="3"/>
      <c r="B55" s="4"/>
      <c r="C55" s="185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">
      <c r="C56" s="187"/>
      <c r="D56" s="10"/>
      <c r="AG56" t="s">
        <v>167</v>
      </c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pNAF6AwfVUWJPGYPes4ACZ50d2L1QTWLps9dBJe7n9ewr/tCUHuuVf/BhYVdp3YvN4UzK1MME+IAyPu6a71Tg==" saltValue="sX0Z0Xx4NTul9Cpgse/XxA==" spinCount="100000" sheet="1" formatRows="0"/>
  <mergeCells count="6">
    <mergeCell ref="A50:G54"/>
    <mergeCell ref="A1:G1"/>
    <mergeCell ref="C2:G2"/>
    <mergeCell ref="C3:G3"/>
    <mergeCell ref="C4:G4"/>
    <mergeCell ref="A49:C49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0928-9E45-49D4-A40A-055A22D703B0}">
  <sheetPr>
    <pageSetUpPr fitToPage="1"/>
  </sheetPr>
  <dimension ref="A1:G36"/>
  <sheetViews>
    <sheetView tabSelected="1" zoomScaleNormal="100" workbookViewId="0">
      <selection activeCell="B10" sqref="B10"/>
    </sheetView>
  </sheetViews>
  <sheetFormatPr defaultColWidth="12.42578125" defaultRowHeight="15.75" x14ac:dyDescent="0.25"/>
  <cols>
    <col min="1" max="1" width="8.42578125" style="196" customWidth="1"/>
    <col min="2" max="2" width="41.7109375" style="196" customWidth="1"/>
    <col min="3" max="3" width="4" style="196" customWidth="1"/>
    <col min="4" max="4" width="4.7109375" style="196" customWidth="1"/>
    <col min="5" max="7" width="11.28515625" style="196" customWidth="1"/>
    <col min="8" max="16384" width="12.42578125" style="196"/>
  </cols>
  <sheetData>
    <row r="1" spans="1:7" x14ac:dyDescent="0.25">
      <c r="A1" s="306" t="s">
        <v>285</v>
      </c>
      <c r="B1" s="307" t="s">
        <v>286</v>
      </c>
      <c r="C1" s="307"/>
      <c r="D1" s="307"/>
      <c r="E1" s="307"/>
      <c r="F1" s="307"/>
      <c r="G1" s="308"/>
    </row>
    <row r="2" spans="1:7" ht="16.5" thickBot="1" x14ac:dyDescent="0.3">
      <c r="A2" s="306"/>
      <c r="B2" s="307"/>
      <c r="C2" s="307"/>
      <c r="D2" s="307"/>
      <c r="E2" s="307"/>
      <c r="F2" s="307"/>
      <c r="G2" s="308"/>
    </row>
    <row r="3" spans="1:7" ht="16.5" thickBot="1" x14ac:dyDescent="0.3">
      <c r="A3" s="197"/>
      <c r="B3" s="198"/>
      <c r="F3" s="199" t="s">
        <v>287</v>
      </c>
      <c r="G3" s="199" t="s">
        <v>288</v>
      </c>
    </row>
    <row r="4" spans="1:7" ht="16.5" thickBot="1" x14ac:dyDescent="0.3">
      <c r="A4" s="200" t="s">
        <v>289</v>
      </c>
      <c r="B4" s="201"/>
      <c r="C4" s="201"/>
      <c r="D4" s="201"/>
      <c r="E4" s="201"/>
      <c r="F4" s="202">
        <f>SUM(F7:F36)</f>
        <v>0</v>
      </c>
      <c r="G4" s="203">
        <f>F4*1.21</f>
        <v>0</v>
      </c>
    </row>
    <row r="5" spans="1:7" ht="16.5" thickBot="1" x14ac:dyDescent="0.3">
      <c r="A5" s="309" t="s">
        <v>290</v>
      </c>
      <c r="B5" s="310"/>
      <c r="C5" s="310"/>
      <c r="D5" s="310"/>
      <c r="E5" s="310"/>
      <c r="F5" s="310"/>
      <c r="G5" s="311"/>
    </row>
    <row r="6" spans="1:7" ht="16.5" thickBot="1" x14ac:dyDescent="0.3">
      <c r="A6" s="204" t="s">
        <v>291</v>
      </c>
      <c r="B6" s="205" t="s">
        <v>292</v>
      </c>
      <c r="C6" s="205" t="s">
        <v>96</v>
      </c>
      <c r="D6" s="205" t="s">
        <v>293</v>
      </c>
      <c r="E6" s="205" t="s">
        <v>294</v>
      </c>
      <c r="F6" s="206" t="s">
        <v>287</v>
      </c>
      <c r="G6" s="207" t="s">
        <v>102</v>
      </c>
    </row>
    <row r="7" spans="1:7" ht="16.5" thickBot="1" x14ac:dyDescent="0.3">
      <c r="A7" s="197">
        <v>1</v>
      </c>
      <c r="B7" s="196" t="s">
        <v>295</v>
      </c>
      <c r="C7" s="196" t="s">
        <v>198</v>
      </c>
      <c r="D7" s="208">
        <v>5</v>
      </c>
      <c r="E7" s="209"/>
      <c r="F7" s="210">
        <f>D7*E7</f>
        <v>0</v>
      </c>
      <c r="G7" s="211">
        <f>+F7*1.21</f>
        <v>0</v>
      </c>
    </row>
    <row r="8" spans="1:7" ht="114" customHeight="1" thickBot="1" x14ac:dyDescent="0.3">
      <c r="A8" s="212"/>
      <c r="B8" s="213" t="s">
        <v>296</v>
      </c>
      <c r="D8" s="208"/>
      <c r="E8" s="214"/>
      <c r="F8" s="214"/>
      <c r="G8" s="215"/>
    </row>
    <row r="9" spans="1:7" ht="16.5" thickBot="1" x14ac:dyDescent="0.3">
      <c r="A9" s="197">
        <v>2</v>
      </c>
      <c r="B9" s="196" t="s">
        <v>297</v>
      </c>
      <c r="C9" s="196" t="s">
        <v>198</v>
      </c>
      <c r="D9" s="208">
        <v>5</v>
      </c>
      <c r="E9" s="209"/>
      <c r="F9" s="210">
        <f>D9*E9</f>
        <v>0</v>
      </c>
      <c r="G9" s="211">
        <f>+F9*1.21</f>
        <v>0</v>
      </c>
    </row>
    <row r="10" spans="1:7" ht="105" customHeight="1" thickBot="1" x14ac:dyDescent="0.3">
      <c r="A10" s="197"/>
      <c r="B10" s="213" t="s">
        <v>298</v>
      </c>
      <c r="D10" s="208"/>
      <c r="F10" s="214"/>
      <c r="G10" s="215"/>
    </row>
    <row r="11" spans="1:7" ht="16.5" thickBot="1" x14ac:dyDescent="0.3">
      <c r="A11" s="197">
        <v>3</v>
      </c>
      <c r="B11" s="196" t="s">
        <v>299</v>
      </c>
      <c r="C11" s="196" t="s">
        <v>198</v>
      </c>
      <c r="D11" s="208">
        <v>1</v>
      </c>
      <c r="E11" s="209"/>
      <c r="F11" s="210">
        <f>D11*E11</f>
        <v>0</v>
      </c>
      <c r="G11" s="211">
        <f>+F11*1.21</f>
        <v>0</v>
      </c>
    </row>
    <row r="12" spans="1:7" ht="69" thickBot="1" x14ac:dyDescent="0.3">
      <c r="A12" s="197"/>
      <c r="B12" s="213" t="s">
        <v>300</v>
      </c>
      <c r="D12" s="208"/>
      <c r="F12" s="214"/>
      <c r="G12" s="215"/>
    </row>
    <row r="13" spans="1:7" ht="16.5" thickBot="1" x14ac:dyDescent="0.3">
      <c r="A13" s="197">
        <v>4</v>
      </c>
      <c r="B13" s="196" t="s">
        <v>301</v>
      </c>
      <c r="C13" s="196" t="s">
        <v>198</v>
      </c>
      <c r="D13" s="208">
        <v>2</v>
      </c>
      <c r="E13" s="209"/>
      <c r="F13" s="210">
        <f>D13*E13</f>
        <v>0</v>
      </c>
      <c r="G13" s="211">
        <f>+F13*1.21</f>
        <v>0</v>
      </c>
    </row>
    <row r="14" spans="1:7" ht="69" thickBot="1" x14ac:dyDescent="0.3">
      <c r="A14" s="197"/>
      <c r="B14" s="213" t="s">
        <v>300</v>
      </c>
      <c r="D14" s="208"/>
      <c r="F14" s="214"/>
      <c r="G14" s="215"/>
    </row>
    <row r="15" spans="1:7" ht="16.5" thickBot="1" x14ac:dyDescent="0.3">
      <c r="A15" s="197">
        <v>5</v>
      </c>
      <c r="B15" s="196" t="s">
        <v>302</v>
      </c>
      <c r="C15" s="196" t="s">
        <v>198</v>
      </c>
      <c r="D15" s="208">
        <v>2</v>
      </c>
      <c r="E15" s="209"/>
      <c r="F15" s="210">
        <f>D15*E15</f>
        <v>0</v>
      </c>
      <c r="G15" s="211">
        <f>+F15*1.21</f>
        <v>0</v>
      </c>
    </row>
    <row r="16" spans="1:7" ht="57.75" thickBot="1" x14ac:dyDescent="0.3">
      <c r="A16" s="197"/>
      <c r="B16" s="213" t="s">
        <v>303</v>
      </c>
      <c r="D16" s="208"/>
      <c r="F16" s="214"/>
      <c r="G16" s="215"/>
    </row>
    <row r="17" spans="1:7" ht="16.5" thickBot="1" x14ac:dyDescent="0.3">
      <c r="A17" s="197">
        <v>6</v>
      </c>
      <c r="B17" s="196" t="s">
        <v>304</v>
      </c>
      <c r="C17" s="196" t="s">
        <v>198</v>
      </c>
      <c r="D17" s="208">
        <v>20</v>
      </c>
      <c r="E17" s="209"/>
      <c r="F17" s="210">
        <f>D17*E17</f>
        <v>0</v>
      </c>
      <c r="G17" s="211">
        <f>+F17*1.21</f>
        <v>0</v>
      </c>
    </row>
    <row r="18" spans="1:7" ht="46.5" thickBot="1" x14ac:dyDescent="0.3">
      <c r="A18" s="197"/>
      <c r="B18" s="213" t="s">
        <v>305</v>
      </c>
      <c r="D18" s="208"/>
      <c r="F18" s="214"/>
      <c r="G18" s="215"/>
    </row>
    <row r="19" spans="1:7" ht="16.5" thickBot="1" x14ac:dyDescent="0.3">
      <c r="A19" s="197">
        <v>7</v>
      </c>
      <c r="B19" s="196" t="s">
        <v>306</v>
      </c>
      <c r="C19" s="196" t="s">
        <v>198</v>
      </c>
      <c r="D19" s="208">
        <v>46</v>
      </c>
      <c r="E19" s="209"/>
      <c r="F19" s="210">
        <f>D19*E19</f>
        <v>0</v>
      </c>
      <c r="G19" s="211">
        <f>+F19*1.21</f>
        <v>0</v>
      </c>
    </row>
    <row r="20" spans="1:7" ht="24" thickBot="1" x14ac:dyDescent="0.3">
      <c r="A20" s="197"/>
      <c r="B20" s="213" t="s">
        <v>307</v>
      </c>
      <c r="D20" s="208"/>
      <c r="F20" s="214"/>
      <c r="G20" s="215"/>
    </row>
    <row r="21" spans="1:7" ht="16.5" thickBot="1" x14ac:dyDescent="0.3">
      <c r="A21" s="197">
        <v>8</v>
      </c>
      <c r="B21" s="196" t="s">
        <v>308</v>
      </c>
      <c r="C21" s="196" t="s">
        <v>198</v>
      </c>
      <c r="D21" s="208">
        <v>5</v>
      </c>
      <c r="E21" s="209"/>
      <c r="F21" s="210">
        <f>D21*E21</f>
        <v>0</v>
      </c>
      <c r="G21" s="211">
        <f>+F21*1.21</f>
        <v>0</v>
      </c>
    </row>
    <row r="22" spans="1:7" ht="16.5" thickBot="1" x14ac:dyDescent="0.3">
      <c r="A22" s="197"/>
      <c r="B22" s="213" t="s">
        <v>309</v>
      </c>
      <c r="D22" s="208"/>
      <c r="F22" s="214"/>
      <c r="G22" s="215"/>
    </row>
    <row r="23" spans="1:7" ht="16.5" thickBot="1" x14ac:dyDescent="0.3">
      <c r="A23" s="197">
        <v>9</v>
      </c>
      <c r="B23" s="196" t="s">
        <v>310</v>
      </c>
      <c r="C23" s="196" t="s">
        <v>198</v>
      </c>
      <c r="D23" s="208">
        <v>5</v>
      </c>
      <c r="E23" s="209"/>
      <c r="F23" s="210">
        <f>D23*E23</f>
        <v>0</v>
      </c>
      <c r="G23" s="211">
        <f>+F23*1.21</f>
        <v>0</v>
      </c>
    </row>
    <row r="24" spans="1:7" ht="16.5" thickBot="1" x14ac:dyDescent="0.3">
      <c r="A24" s="197"/>
      <c r="B24" s="213" t="s">
        <v>309</v>
      </c>
      <c r="D24" s="208"/>
      <c r="F24" s="214"/>
      <c r="G24" s="215"/>
    </row>
    <row r="25" spans="1:7" ht="16.5" thickBot="1" x14ac:dyDescent="0.3">
      <c r="A25" s="197">
        <v>10</v>
      </c>
      <c r="B25" s="196" t="s">
        <v>311</v>
      </c>
      <c r="C25" s="196" t="s">
        <v>198</v>
      </c>
      <c r="D25" s="208">
        <v>32</v>
      </c>
      <c r="E25" s="209"/>
      <c r="F25" s="210">
        <f>D25*E25</f>
        <v>0</v>
      </c>
      <c r="G25" s="211">
        <f>+F25*1.21</f>
        <v>0</v>
      </c>
    </row>
    <row r="26" spans="1:7" ht="16.5" thickBot="1" x14ac:dyDescent="0.3">
      <c r="A26" s="197"/>
      <c r="B26" s="213" t="s">
        <v>309</v>
      </c>
      <c r="D26" s="208"/>
      <c r="F26" s="214"/>
      <c r="G26" s="215"/>
    </row>
    <row r="27" spans="1:7" ht="16.5" thickBot="1" x14ac:dyDescent="0.3">
      <c r="A27" s="197">
        <v>11</v>
      </c>
      <c r="B27" s="196" t="s">
        <v>312</v>
      </c>
      <c r="C27" s="196" t="s">
        <v>313</v>
      </c>
      <c r="D27" s="208">
        <v>5</v>
      </c>
      <c r="E27" s="209"/>
      <c r="F27" s="210">
        <f>D27*E27</f>
        <v>0</v>
      </c>
      <c r="G27" s="211">
        <f>+F27*1.21</f>
        <v>0</v>
      </c>
    </row>
    <row r="28" spans="1:7" ht="16.5" thickBot="1" x14ac:dyDescent="0.3">
      <c r="A28" s="197"/>
      <c r="B28" s="213" t="s">
        <v>309</v>
      </c>
      <c r="D28" s="208"/>
      <c r="F28" s="214"/>
      <c r="G28" s="215"/>
    </row>
    <row r="29" spans="1:7" ht="16.5" thickBot="1" x14ac:dyDescent="0.3">
      <c r="A29" s="197">
        <v>12</v>
      </c>
      <c r="B29" s="196" t="s">
        <v>314</v>
      </c>
      <c r="C29" s="196" t="s">
        <v>313</v>
      </c>
      <c r="D29" s="208">
        <v>5</v>
      </c>
      <c r="E29" s="209"/>
      <c r="F29" s="210">
        <f>D29*E29</f>
        <v>0</v>
      </c>
      <c r="G29" s="211">
        <f>+F29*1.21</f>
        <v>0</v>
      </c>
    </row>
    <row r="30" spans="1:7" ht="24" thickBot="1" x14ac:dyDescent="0.3">
      <c r="A30" s="197"/>
      <c r="B30" s="213" t="s">
        <v>315</v>
      </c>
      <c r="D30" s="208"/>
      <c r="F30" s="214"/>
      <c r="G30" s="215"/>
    </row>
    <row r="31" spans="1:7" ht="16.5" thickBot="1" x14ac:dyDescent="0.3">
      <c r="A31" s="197">
        <v>13</v>
      </c>
      <c r="B31" s="196" t="s">
        <v>316</v>
      </c>
      <c r="C31" s="196" t="s">
        <v>313</v>
      </c>
      <c r="D31" s="208">
        <v>4</v>
      </c>
      <c r="E31" s="209"/>
      <c r="F31" s="210">
        <f>D31*E31</f>
        <v>0</v>
      </c>
      <c r="G31" s="211">
        <f>+F31*1.21</f>
        <v>0</v>
      </c>
    </row>
    <row r="32" spans="1:7" ht="35.25" thickBot="1" x14ac:dyDescent="0.3">
      <c r="A32" s="197"/>
      <c r="B32" s="213" t="s">
        <v>317</v>
      </c>
      <c r="D32" s="208"/>
      <c r="F32" s="214"/>
      <c r="G32" s="215"/>
    </row>
    <row r="33" spans="1:7" ht="16.5" thickBot="1" x14ac:dyDescent="0.3">
      <c r="A33" s="197">
        <v>14</v>
      </c>
      <c r="B33" s="196" t="s">
        <v>318</v>
      </c>
      <c r="C33" s="196" t="s">
        <v>313</v>
      </c>
      <c r="D33" s="208">
        <v>1</v>
      </c>
      <c r="E33" s="209"/>
      <c r="F33" s="210">
        <f>D33*E33</f>
        <v>0</v>
      </c>
      <c r="G33" s="211">
        <f>+F33*1.21</f>
        <v>0</v>
      </c>
    </row>
    <row r="34" spans="1:7" ht="16.5" thickBot="1" x14ac:dyDescent="0.3">
      <c r="A34" s="197"/>
      <c r="B34" s="213" t="s">
        <v>319</v>
      </c>
      <c r="D34" s="208"/>
      <c r="F34" s="214"/>
      <c r="G34" s="215"/>
    </row>
    <row r="35" spans="1:7" ht="16.5" thickBot="1" x14ac:dyDescent="0.3">
      <c r="A35" s="216">
        <v>15</v>
      </c>
      <c r="B35" s="217" t="s">
        <v>320</v>
      </c>
      <c r="C35" s="217" t="s">
        <v>313</v>
      </c>
      <c r="D35" s="218">
        <v>1</v>
      </c>
      <c r="E35" s="209"/>
      <c r="F35" s="210">
        <f>D35*E35</f>
        <v>0</v>
      </c>
      <c r="G35" s="211">
        <f>+F35*1.21</f>
        <v>0</v>
      </c>
    </row>
    <row r="36" spans="1:7" ht="16.5" thickBot="1" x14ac:dyDescent="0.3">
      <c r="A36" s="219"/>
      <c r="B36" s="220" t="s">
        <v>321</v>
      </c>
      <c r="C36" s="221"/>
      <c r="D36" s="222"/>
      <c r="E36" s="221"/>
      <c r="F36" s="223"/>
      <c r="G36" s="224"/>
    </row>
  </sheetData>
  <sheetProtection algorithmName="SHA-512" hashValue="LKeZ6xPtadyfP0e1n52gFREjq3IDM9ercfjPjyuBInh+anfG23Lll/i92zi5lHO6Kkw6yMWKVi8CQX7b6k7nqA==" saltValue="yGwiGXiSttQyMaT+8Jqdpw==" spinCount="100000" sheet="1" objects="1" scenarios="1"/>
  <mergeCells count="3">
    <mergeCell ref="A1:A2"/>
    <mergeCell ref="B1:G2"/>
    <mergeCell ref="A5:G5"/>
  </mergeCells>
  <pageMargins left="0.70866141732283472" right="0.70866141732283472" top="0.78740157480314965" bottom="0.78740157480314965" header="0.31496062992125984" footer="0.31496062992125984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52</vt:i4>
      </vt:variant>
    </vt:vector>
  </HeadingPairs>
  <TitlesOfParts>
    <vt:vector size="59" baseType="lpstr">
      <vt:lpstr>Pokyny pro vyplnění</vt:lpstr>
      <vt:lpstr>Stavba</vt:lpstr>
      <vt:lpstr>VzorPolozky</vt:lpstr>
      <vt:lpstr>SO.00 1 Pol</vt:lpstr>
      <vt:lpstr>SO.01 1 Pol</vt:lpstr>
      <vt:lpstr>SO.02 1 Pol</vt:lpstr>
      <vt:lpstr>Plovoucí molo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'SO.00 1 Pol'!Názvy_tisku</vt:lpstr>
      <vt:lpstr>'SO.01 1 Pol'!Názvy_tisku</vt:lpstr>
      <vt:lpstr>'SO.02 1 Pol'!Názvy_tisku</vt:lpstr>
      <vt:lpstr>oadresa</vt:lpstr>
      <vt:lpstr>Stavba!Objednatel</vt:lpstr>
      <vt:lpstr>Stavba!Objekt</vt:lpstr>
      <vt:lpstr>'SO.00 1 Pol'!Oblast_tisku</vt:lpstr>
      <vt:lpstr>'SO.01 1 Pol'!Oblast_tisku</vt:lpstr>
      <vt:lpstr>'SO.02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2024-09-11T13:59:29Z</cp:lastPrinted>
  <dcterms:created xsi:type="dcterms:W3CDTF">2009-04-08T07:15:50Z</dcterms:created>
  <dcterms:modified xsi:type="dcterms:W3CDTF">2024-09-19T08:09:10Z</dcterms:modified>
</cp:coreProperties>
</file>